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45" yWindow="45" windowWidth="19185" windowHeight="8520"/>
  </bookViews>
  <sheets>
    <sheet name="Jahresvoranschlag" sheetId="12" r:id="rId1"/>
    <sheet name="Verteilung AE UV" sheetId="8" r:id="rId2"/>
    <sheet name="Verteilung HB FVen" sheetId="5" r:id="rId3"/>
    <sheet name="Verteilung HB StVen" sheetId="3" r:id="rId4"/>
    <sheet name="Studierendenanzahl" sheetId="2" r:id="rId5"/>
  </sheets>
  <definedNames>
    <definedName name="LehramtAE">'Verteilung AE UV'!$F$56</definedName>
  </definedNames>
  <calcPr calcId="145621"/>
</workbook>
</file>

<file path=xl/calcChain.xml><?xml version="1.0" encoding="utf-8"?>
<calcChain xmlns="http://schemas.openxmlformats.org/spreadsheetml/2006/main">
  <c r="B5" i="2" l="1"/>
  <c r="F58" i="8" l="1"/>
  <c r="C73" i="12" l="1"/>
  <c r="C65" i="12"/>
  <c r="F21" i="8"/>
  <c r="F28" i="8"/>
  <c r="F27" i="8"/>
  <c r="F26" i="8"/>
  <c r="C25" i="8"/>
  <c r="C76" i="12" l="1"/>
  <c r="D76" i="12" s="1"/>
  <c r="F25" i="8"/>
  <c r="B15" i="12" l="1"/>
  <c r="F15" i="12" s="1"/>
  <c r="C115" i="12" l="1"/>
  <c r="C142" i="12" l="1"/>
  <c r="B33" i="3" l="1"/>
  <c r="B32" i="3"/>
  <c r="B31" i="3"/>
  <c r="B46" i="3"/>
  <c r="B45" i="3"/>
  <c r="B201" i="2"/>
  <c r="B146" i="2"/>
  <c r="B207" i="2"/>
  <c r="B12" i="3"/>
  <c r="B132" i="2"/>
  <c r="B110" i="2"/>
  <c r="D166" i="2" l="1"/>
  <c r="B166" i="2"/>
  <c r="D229" i="2"/>
  <c r="D220" i="2"/>
  <c r="D214" i="2"/>
  <c r="D207" i="2"/>
  <c r="D201" i="2"/>
  <c r="D196" i="2"/>
  <c r="D192" i="2"/>
  <c r="D183" i="2"/>
  <c r="D180" i="2"/>
  <c r="D170" i="2"/>
  <c r="D157" i="2"/>
  <c r="D148" i="2"/>
  <c r="D139" i="2"/>
  <c r="D110" i="2"/>
  <c r="D106" i="2"/>
  <c r="D101" i="2"/>
  <c r="D97" i="2"/>
  <c r="D93" i="2"/>
  <c r="D89" i="2"/>
  <c r="D85" i="2"/>
  <c r="D81" i="2"/>
  <c r="D73" i="2"/>
  <c r="D64" i="2"/>
  <c r="D56" i="2"/>
  <c r="D48" i="2"/>
  <c r="D43" i="2"/>
  <c r="D38" i="2"/>
  <c r="D33" i="2"/>
  <c r="D28" i="2"/>
  <c r="D5" i="2"/>
  <c r="D3" i="2" s="1"/>
  <c r="C128" i="12"/>
  <c r="B220" i="2"/>
  <c r="B214" i="2"/>
  <c r="B183" i="2"/>
  <c r="B170" i="2"/>
  <c r="B157" i="2"/>
  <c r="B180" i="2"/>
  <c r="B192" i="2"/>
  <c r="B196" i="2"/>
  <c r="B229" i="2"/>
  <c r="B240" i="2" s="1"/>
  <c r="B43" i="2"/>
  <c r="D41" i="2" l="1"/>
  <c r="D26" i="2"/>
  <c r="D240" i="2"/>
  <c r="D146" i="2"/>
  <c r="B56" i="2"/>
  <c r="B48" i="2"/>
  <c r="B33" i="2" l="1"/>
  <c r="B50" i="3"/>
  <c r="B44" i="3"/>
  <c r="B43" i="3"/>
  <c r="B42" i="3"/>
  <c r="B41" i="3"/>
  <c r="B40" i="3"/>
  <c r="B39" i="3"/>
  <c r="B38" i="3"/>
  <c r="B148" i="2"/>
  <c r="B139" i="2"/>
  <c r="B34" i="3" s="1"/>
  <c r="B106" i="2"/>
  <c r="B101" i="2"/>
  <c r="B30" i="3" s="1"/>
  <c r="B97" i="2"/>
  <c r="B29" i="3" s="1"/>
  <c r="B93" i="2"/>
  <c r="B28" i="3" s="1"/>
  <c r="B89" i="2"/>
  <c r="B27" i="3" s="1"/>
  <c r="B85" i="2"/>
  <c r="B26" i="3" s="1"/>
  <c r="B81" i="2"/>
  <c r="B25" i="3" s="1"/>
  <c r="B73" i="2"/>
  <c r="B24" i="3" s="1"/>
  <c r="B64" i="2"/>
  <c r="B22" i="3"/>
  <c r="B20" i="3"/>
  <c r="B38" i="2"/>
  <c r="B17" i="3" s="1"/>
  <c r="B28" i="2"/>
  <c r="D49" i="8"/>
  <c r="F49" i="8" s="1"/>
  <c r="D7" i="8"/>
  <c r="F7" i="8" s="1"/>
  <c r="D142" i="12"/>
  <c r="D128" i="12"/>
  <c r="C211" i="12"/>
  <c r="B211" i="12"/>
  <c r="C27" i="12"/>
  <c r="E27" i="12" s="1"/>
  <c r="B47" i="3"/>
  <c r="D6" i="8"/>
  <c r="F6" i="8" s="1"/>
  <c r="D10" i="8"/>
  <c r="F10" i="8" s="1"/>
  <c r="D11" i="8"/>
  <c r="F11" i="8" s="1"/>
  <c r="D14" i="8"/>
  <c r="F14" i="8" s="1"/>
  <c r="D15" i="8"/>
  <c r="F15" i="8" s="1"/>
  <c r="D18" i="8"/>
  <c r="F18" i="8" s="1"/>
  <c r="D19" i="8"/>
  <c r="F19" i="8" s="1"/>
  <c r="D22" i="8"/>
  <c r="F22" i="8" s="1"/>
  <c r="D23" i="8"/>
  <c r="F23" i="8" s="1"/>
  <c r="D31" i="8"/>
  <c r="F31" i="8" s="1"/>
  <c r="D32" i="8"/>
  <c r="F32" i="8" s="1"/>
  <c r="D35" i="8"/>
  <c r="F35" i="8" s="1"/>
  <c r="D36" i="8"/>
  <c r="F36" i="8" s="1"/>
  <c r="D39" i="8"/>
  <c r="F39" i="8" s="1"/>
  <c r="D40" i="8"/>
  <c r="F40" i="8" s="1"/>
  <c r="D43" i="8"/>
  <c r="F43" i="8" s="1"/>
  <c r="D44" i="8"/>
  <c r="F44" i="8" s="1"/>
  <c r="D47" i="8"/>
  <c r="F47" i="8" s="1"/>
  <c r="D48" i="8"/>
  <c r="F48" i="8" s="1"/>
  <c r="D53" i="8"/>
  <c r="F53" i="8" s="1"/>
  <c r="F52" i="8" s="1"/>
  <c r="C9" i="8"/>
  <c r="C13" i="8"/>
  <c r="C17" i="8"/>
  <c r="C21" i="8"/>
  <c r="C30" i="8"/>
  <c r="C38" i="8"/>
  <c r="C42" i="8"/>
  <c r="C52" i="8"/>
  <c r="D20" i="5"/>
  <c r="C151" i="12" s="1"/>
  <c r="B3" i="5"/>
  <c r="B5" i="5" s="1"/>
  <c r="D21" i="5"/>
  <c r="C156" i="12" s="1"/>
  <c r="D22" i="5"/>
  <c r="C161" i="12" s="1"/>
  <c r="D23" i="5"/>
  <c r="C166" i="12" s="1"/>
  <c r="B24" i="5"/>
  <c r="B5" i="3"/>
  <c r="F211" i="12" l="1"/>
  <c r="C58" i="8"/>
  <c r="F9" i="8"/>
  <c r="F30" i="8"/>
  <c r="C79" i="12" s="1"/>
  <c r="B41" i="2"/>
  <c r="B15" i="3"/>
  <c r="B26" i="2"/>
  <c r="B13" i="5" s="1"/>
  <c r="F5" i="8"/>
  <c r="C36" i="12" s="1"/>
  <c r="B23" i="3"/>
  <c r="B14" i="5"/>
  <c r="D24" i="5"/>
  <c r="F34" i="8"/>
  <c r="C87" i="12" s="1"/>
  <c r="F17" i="8"/>
  <c r="C56" i="12" s="1"/>
  <c r="F42" i="8"/>
  <c r="C101" i="12" s="1"/>
  <c r="F46" i="8"/>
  <c r="C107" i="12" s="1"/>
  <c r="F38" i="8"/>
  <c r="C94" i="12" s="1"/>
  <c r="F13" i="8"/>
  <c r="C45" i="12" s="1"/>
  <c r="B37" i="3"/>
  <c r="B16" i="3"/>
  <c r="B21" i="3"/>
  <c r="B3" i="2"/>
  <c r="B12" i="5" s="1"/>
  <c r="D115" i="12"/>
  <c r="B15" i="5"/>
  <c r="C40" i="12"/>
  <c r="B4" i="3"/>
  <c r="D12" i="5"/>
  <c r="D14" i="5"/>
  <c r="D15" i="5"/>
  <c r="D13" i="5"/>
  <c r="D50" i="3"/>
  <c r="D46" i="3"/>
  <c r="D43" i="3"/>
  <c r="D40" i="3"/>
  <c r="D37" i="3"/>
  <c r="D33" i="3"/>
  <c r="D30" i="3"/>
  <c r="D28" i="3"/>
  <c r="D25" i="3"/>
  <c r="D22" i="3"/>
  <c r="D16" i="3"/>
  <c r="D31" i="3"/>
  <c r="D27" i="3"/>
  <c r="D24" i="3"/>
  <c r="D21" i="3"/>
  <c r="D15" i="3"/>
  <c r="D47" i="3"/>
  <c r="D45" i="3"/>
  <c r="D44" i="3"/>
  <c r="D42" i="3"/>
  <c r="D41" i="3"/>
  <c r="D39" i="3"/>
  <c r="D38" i="3"/>
  <c r="D34" i="3"/>
  <c r="D32" i="3"/>
  <c r="D29" i="3"/>
  <c r="D26" i="3"/>
  <c r="D23" i="3"/>
  <c r="D20" i="3"/>
  <c r="D17" i="3"/>
  <c r="D12" i="3"/>
  <c r="B6" i="3"/>
  <c r="B4" i="5"/>
  <c r="B6" i="5"/>
  <c r="C62" i="12" l="1"/>
  <c r="D62" i="12" s="1"/>
  <c r="C53" i="12"/>
  <c r="D53" i="12" s="1"/>
  <c r="C42" i="12"/>
  <c r="D42" i="12" s="1"/>
  <c r="B9" i="3"/>
  <c r="C70" i="12"/>
  <c r="D70" i="12" s="1"/>
  <c r="C104" i="12"/>
  <c r="D104" i="12" s="1"/>
  <c r="C98" i="12"/>
  <c r="D98" i="12" s="1"/>
  <c r="C110" i="12"/>
  <c r="D110" i="12" s="1"/>
  <c r="C91" i="12"/>
  <c r="D91" i="12" s="1"/>
  <c r="C84" i="12"/>
  <c r="D84" i="12" s="1"/>
  <c r="C37" i="12"/>
  <c r="D37" i="12" s="1"/>
  <c r="B10" i="5"/>
  <c r="C12" i="5" s="1"/>
  <c r="E12" i="5" s="1"/>
  <c r="D10" i="5"/>
  <c r="D9" i="3"/>
  <c r="D122" i="12" l="1"/>
  <c r="D144" i="12" s="1"/>
  <c r="E144" i="12" s="1"/>
  <c r="E146" i="12" s="1"/>
  <c r="F146" i="12" s="1"/>
  <c r="C47" i="3"/>
  <c r="E47" i="3" s="1"/>
  <c r="F47" i="3" s="1"/>
  <c r="C205" i="12" s="1"/>
  <c r="C43" i="3"/>
  <c r="E43" i="3" s="1"/>
  <c r="F43" i="3" s="1"/>
  <c r="C201" i="12" s="1"/>
  <c r="C15" i="3"/>
  <c r="E15" i="3" s="1"/>
  <c r="F15" i="3" s="1"/>
  <c r="C176" i="12" s="1"/>
  <c r="C29" i="3"/>
  <c r="E29" i="3" s="1"/>
  <c r="F29" i="3" s="1"/>
  <c r="C188" i="12" s="1"/>
  <c r="C40" i="3"/>
  <c r="E40" i="3" s="1"/>
  <c r="F40" i="3" s="1"/>
  <c r="C198" i="12" s="1"/>
  <c r="C32" i="3"/>
  <c r="E32" i="3" s="1"/>
  <c r="F32" i="3" s="1"/>
  <c r="C191" i="12" s="1"/>
  <c r="C26" i="3"/>
  <c r="E26" i="3" s="1"/>
  <c r="F26" i="3" s="1"/>
  <c r="C185" i="12" s="1"/>
  <c r="C12" i="3"/>
  <c r="E12" i="3" s="1"/>
  <c r="F12" i="3" s="1"/>
  <c r="C175" i="12" s="1"/>
  <c r="C39" i="3"/>
  <c r="E39" i="3" s="1"/>
  <c r="F39" i="3" s="1"/>
  <c r="C197" i="12" s="1"/>
  <c r="C31" i="3"/>
  <c r="E31" i="3" s="1"/>
  <c r="F31" i="3" s="1"/>
  <c r="C190" i="12" s="1"/>
  <c r="C20" i="3"/>
  <c r="E20" i="3" s="1"/>
  <c r="F20" i="3" s="1"/>
  <c r="C179" i="12" s="1"/>
  <c r="C42" i="3"/>
  <c r="E42" i="3" s="1"/>
  <c r="F42" i="3" s="1"/>
  <c r="C200" i="12" s="1"/>
  <c r="C24" i="3"/>
  <c r="E24" i="3" s="1"/>
  <c r="F24" i="3" s="1"/>
  <c r="C183" i="12" s="1"/>
  <c r="C46" i="3"/>
  <c r="E46" i="3" s="1"/>
  <c r="F46" i="3" s="1"/>
  <c r="C204" i="12" s="1"/>
  <c r="C21" i="3"/>
  <c r="E21" i="3" s="1"/>
  <c r="F21" i="3" s="1"/>
  <c r="C180" i="12" s="1"/>
  <c r="C33" i="3"/>
  <c r="E33" i="3" s="1"/>
  <c r="F33" i="3" s="1"/>
  <c r="C192" i="12" s="1"/>
  <c r="C38" i="3"/>
  <c r="E38" i="3" s="1"/>
  <c r="F38" i="3" s="1"/>
  <c r="C196" i="12" s="1"/>
  <c r="C45" i="3"/>
  <c r="E45" i="3" s="1"/>
  <c r="F45" i="3" s="1"/>
  <c r="C203" i="12" s="1"/>
  <c r="C44" i="3"/>
  <c r="E44" i="3" s="1"/>
  <c r="F44" i="3" s="1"/>
  <c r="C202" i="12" s="1"/>
  <c r="C30" i="3"/>
  <c r="E30" i="3" s="1"/>
  <c r="F30" i="3" s="1"/>
  <c r="C189" i="12" s="1"/>
  <c r="C50" i="3"/>
  <c r="E50" i="3" s="1"/>
  <c r="F50" i="3" s="1"/>
  <c r="C206" i="12" s="1"/>
  <c r="C34" i="3"/>
  <c r="E34" i="3" s="1"/>
  <c r="F34" i="3" s="1"/>
  <c r="C193" i="12" s="1"/>
  <c r="C23" i="3"/>
  <c r="E23" i="3" s="1"/>
  <c r="F23" i="3" s="1"/>
  <c r="C182" i="12" s="1"/>
  <c r="C25" i="3"/>
  <c r="E25" i="3" s="1"/>
  <c r="F25" i="3" s="1"/>
  <c r="C184" i="12" s="1"/>
  <c r="C27" i="3"/>
  <c r="E27" i="3" s="1"/>
  <c r="F27" i="3" s="1"/>
  <c r="C186" i="12" s="1"/>
  <c r="C37" i="3"/>
  <c r="E37" i="3" s="1"/>
  <c r="F37" i="3" s="1"/>
  <c r="C195" i="12" s="1"/>
  <c r="C16" i="3"/>
  <c r="E16" i="3" s="1"/>
  <c r="F16" i="3" s="1"/>
  <c r="C177" i="12" s="1"/>
  <c r="C41" i="3"/>
  <c r="E41" i="3" s="1"/>
  <c r="F41" i="3" s="1"/>
  <c r="C199" i="12" s="1"/>
  <c r="C17" i="3"/>
  <c r="E17" i="3" s="1"/>
  <c r="F17" i="3" s="1"/>
  <c r="C178" i="12" s="1"/>
  <c r="C22" i="3"/>
  <c r="E22" i="3" s="1"/>
  <c r="F22" i="3" s="1"/>
  <c r="C181" i="12" s="1"/>
  <c r="C28" i="3"/>
  <c r="E28" i="3" s="1"/>
  <c r="F28" i="3" s="1"/>
  <c r="C187" i="12" s="1"/>
  <c r="C13" i="5"/>
  <c r="E13" i="5" s="1"/>
  <c r="F13" i="5" s="1"/>
  <c r="E21" i="5" s="1"/>
  <c r="F21" i="5" s="1"/>
  <c r="C14" i="5"/>
  <c r="E14" i="5" s="1"/>
  <c r="F14" i="5" s="1"/>
  <c r="E22" i="5" s="1"/>
  <c r="C162" i="12" s="1"/>
  <c r="C15" i="5"/>
  <c r="E15" i="5" s="1"/>
  <c r="F15" i="5" s="1"/>
  <c r="E23" i="5" s="1"/>
  <c r="F23" i="5" s="1"/>
  <c r="F12" i="5"/>
  <c r="C207" i="12" l="1"/>
  <c r="C163" i="12"/>
  <c r="E163" i="12" s="1"/>
  <c r="F9" i="3"/>
  <c r="E9" i="3"/>
  <c r="C9" i="3"/>
  <c r="F22" i="5"/>
  <c r="C10" i="5"/>
  <c r="C157" i="12"/>
  <c r="C167" i="12"/>
  <c r="E10" i="5"/>
  <c r="E20" i="5"/>
  <c r="F10" i="5"/>
  <c r="C168" i="12" l="1"/>
  <c r="E168" i="12" s="1"/>
  <c r="C158" i="12"/>
  <c r="E158" i="12" s="1"/>
  <c r="F207" i="12"/>
  <c r="C152" i="12"/>
  <c r="E24" i="5"/>
  <c r="F20" i="5"/>
  <c r="F24" i="5" s="1"/>
  <c r="C153" i="12" l="1"/>
  <c r="E153" i="12" s="1"/>
  <c r="E170" i="12" s="1"/>
  <c r="F170" i="12" s="1"/>
  <c r="F214" i="12" s="1"/>
  <c r="F216" i="12" s="1"/>
</calcChain>
</file>

<file path=xl/sharedStrings.xml><?xml version="1.0" encoding="utf-8"?>
<sst xmlns="http://schemas.openxmlformats.org/spreadsheetml/2006/main" count="475" uniqueCount="342">
  <si>
    <t>D 066 821 Masterstudium; Mathematik</t>
  </si>
  <si>
    <t>D 033 665 Bachelorstudium; Molekulare Biowissenschaften</t>
  </si>
  <si>
    <t>D 066 865 Masterstudium; Molekulare Biologie</t>
  </si>
  <si>
    <t>D 033 640 Bachelorstudium; Psychologie</t>
  </si>
  <si>
    <t>D 066 840 Masterstudium; Psychologie</t>
  </si>
  <si>
    <t>D 190 299 Lehramtsstudium; UF Psychologie und Philosophie</t>
  </si>
  <si>
    <t>StV Physik</t>
  </si>
  <si>
    <t>D 190 412 Lehramtsstudium; UF Physik</t>
  </si>
  <si>
    <t>D 033 628 Bachelorstudium; Sport- und Bewegungswissenschaft</t>
  </si>
  <si>
    <t>D 066 825 Masterstudium; Sport- und Bewegungswissenschaft</t>
  </si>
  <si>
    <t>D 190 482 Lehramtsstudium; UF Bewegung und Sport</t>
  </si>
  <si>
    <t>D 067 Individuelles Masterstudium</t>
  </si>
  <si>
    <t>Gesamt</t>
  </si>
  <si>
    <t>SachbearbeiterIn</t>
  </si>
  <si>
    <t>Mensasubvention</t>
  </si>
  <si>
    <t>D 033 647 Bachelorstudium; Romanistik / Französisch</t>
  </si>
  <si>
    <t>D 033 648 Bachelorstudium; Romanistik / Italienisch</t>
  </si>
  <si>
    <t>D 033 649 Bachelorstudium; Romanistik / Spanisch</t>
  </si>
  <si>
    <t>D 066 886 Masterstudium; Romanistik/Französisch</t>
  </si>
  <si>
    <t>D 190 347 Lehramtsstudium; UF Französisch</t>
  </si>
  <si>
    <t>D 033 650 Bachelorstudium; Slawistik</t>
  </si>
  <si>
    <t>D 066 850 Masterstudium; Slawistik</t>
  </si>
  <si>
    <t>D 190 362 Lehramtsstudium; UF Russisch</t>
  </si>
  <si>
    <t>D 033 613 Bachelorstudium; Soziologie</t>
  </si>
  <si>
    <t>D 066 813 Masterstudium; Soziologie</t>
  </si>
  <si>
    <t>D 033 630 Bachelorstudium; Biologie</t>
  </si>
  <si>
    <t>D 190 445Lehramtsstudium;  UF Biologie und Umweltkunde</t>
  </si>
  <si>
    <t>D 033 655 Bachelorstudium; Geographie</t>
  </si>
  <si>
    <t>D 066 855 Masterstudium; Geographie</t>
  </si>
  <si>
    <t>D 066 856 Masterstudium; Angewandte Geoinformatik</t>
  </si>
  <si>
    <t>D190 456 Lehramtsstudium; UF Geographie und Wirtschaftskunde</t>
  </si>
  <si>
    <t>D 033 690 Bachelorstudium; Geologie</t>
  </si>
  <si>
    <t>D 066 890 Masterstudium; Geologie</t>
  </si>
  <si>
    <t>D 033 511 Bachelorstudium; Angewandte Informatik</t>
  </si>
  <si>
    <t>D 066 911 Masterstudium; Angewandte Informatik</t>
  </si>
  <si>
    <t>D 190 884 Lehramtsstudium; UF Informatik und Informationsmanagement</t>
  </si>
  <si>
    <t>D 033 012 Bachelorstudium; DDP Ingenieurwissenschaften</t>
  </si>
  <si>
    <t>D 033 621 Bachelorstudium; Mathematik</t>
  </si>
  <si>
    <t>D 033 606 Bachelorstudium; Altertumswissenschaften</t>
  </si>
  <si>
    <t>D 066 807 Masterstudium; Alte Geschichte und Altertumskunde</t>
  </si>
  <si>
    <t>D 066 885 Masterstudium; Klassische Archäologie</t>
  </si>
  <si>
    <t>D 033 612 Bachelorstudium; Anglistik und Amerikanistik</t>
  </si>
  <si>
    <t>D 066 812 Masterstudium; Anglistik und Amerikanistik</t>
  </si>
  <si>
    <t>D 190 344 Lehramtsstudium; UF Englisch</t>
  </si>
  <si>
    <t>D 033 617 Bachelorstudium; Germanistik</t>
  </si>
  <si>
    <t>D 066 817 Masterstudium; Germanistik</t>
  </si>
  <si>
    <t>D 190 333 Lehramtsstudium; UF Deutsch</t>
  </si>
  <si>
    <t>D 066 870 Masterstudium; Vergl. Literatur- u. Kulturwissenschaft</t>
  </si>
  <si>
    <t>D 033 603 Bachelorstudium; Geschichte</t>
  </si>
  <si>
    <t>D 066 803 Masterstudium; Geschichte</t>
  </si>
  <si>
    <t>D 190 313 Lehramtsstudium; UF Geschichte, Sozialkunde, Polit. Bildung</t>
  </si>
  <si>
    <t>D 066 839 Masterstudium; Jüdische Kulturgeschichte</t>
  </si>
  <si>
    <t>D 066 837 Masterstudium; Antike Literatur-, Geistes- und Rez.geschichte</t>
  </si>
  <si>
    <t>D 190 338 Lehramtsstudium; UF Latein</t>
  </si>
  <si>
    <t>D 190 341 Lehramtsstudium; UF Griechisch</t>
  </si>
  <si>
    <t>D 033 641 Bachelorstudium; Kommunikationswissenschaft</t>
  </si>
  <si>
    <t>D 066 841 Masterstudium; Kommunikationswissenschaft</t>
  </si>
  <si>
    <t>D 033 635 Bachelorstudium; Kunstgeschichte</t>
  </si>
  <si>
    <t>D 066 835 Masterstudium; Kunstgeschichte</t>
  </si>
  <si>
    <t>D 033 667 Bachelorstudium; Linguistik</t>
  </si>
  <si>
    <t>D 066 867 Masterstudium; Linguisitk</t>
  </si>
  <si>
    <t>D 033 636 Bachelorstudium; Musik- und Tanzwissenschaft</t>
  </si>
  <si>
    <t>D 066 836 Masterstudium; Musik- und Tanzwissenschaft</t>
  </si>
  <si>
    <t>D 033 645 Bachelorstudium; Pädagogik</t>
  </si>
  <si>
    <t>D 066 848 Masterstudium; Erziehungswissenschaft</t>
  </si>
  <si>
    <t>D 033 541 Bachelorstudium; Philosophie</t>
  </si>
  <si>
    <t>D 066 941 Masterstudium; Philosophie</t>
  </si>
  <si>
    <t>D 033 624 Bachelorstudium; Politikwissenschaft</t>
  </si>
  <si>
    <t>D 066 824 Masterstudium; Politikwissenschaft</t>
  </si>
  <si>
    <t>D 033 644 Bachelorstudium; Romanistik/Portugiesisch</t>
  </si>
  <si>
    <t>Post, Porto</t>
    <phoneticPr fontId="4" type="noConversion"/>
  </si>
  <si>
    <t>Telefonkosten</t>
    <phoneticPr fontId="4" type="noConversion"/>
  </si>
  <si>
    <t>Prozentueller Anteil</t>
  </si>
  <si>
    <t>Vorsitzteam FV NAWI*</t>
    <phoneticPr fontId="4" type="noConversion"/>
  </si>
  <si>
    <t>HörerInnen / Studierende</t>
  </si>
  <si>
    <t>Verteilung der HörerInnenbeiträge an die Studienvertretungen</t>
  </si>
  <si>
    <t>Sockelbetrag StV</t>
  </si>
  <si>
    <t>Restbetrag StV</t>
  </si>
  <si>
    <t>D 990 Besuch einzelner Lehrveranstaltungen</t>
  </si>
  <si>
    <t>1. Katholisch-Theologische Fakultät</t>
  </si>
  <si>
    <t>StV Theologie</t>
  </si>
  <si>
    <t>2. Rechtswissenschaftliche Fakultät</t>
  </si>
  <si>
    <t>StV Recht und Wirtschaft</t>
  </si>
  <si>
    <t>StV Rechtswissenschaften</t>
  </si>
  <si>
    <t>D 990 Studium als außerordentlicheR HörerIn</t>
  </si>
  <si>
    <t>Sockelbet. + Restbetrag</t>
  </si>
  <si>
    <t>5. Außerfakultäre Studien</t>
  </si>
  <si>
    <t>Studienrichtung / Studierendenanzahl</t>
  </si>
  <si>
    <t>D 033 194 Bachelorstudium; Philosophie an der Kath.-Theol. Fakultät</t>
  </si>
  <si>
    <t>D 033 193 Bachelorstudium; Katholische Religionspädagogik</t>
  </si>
  <si>
    <t>D 066 793 Masterstudium, Katholische Religionspädagogik</t>
  </si>
  <si>
    <t>D 190 020 Lehramtsstudium; UF Katholische Religion</t>
  </si>
  <si>
    <t>D 080 011 Dr.-Studium der Katholischen Theologie; Fachtheologie (kath.)</t>
  </si>
  <si>
    <t>D 080 012 Dr.-Studium der Katholischen Theologie; Katholische Religionspädagogik</t>
  </si>
  <si>
    <t>D 080 020 Dr.-Studium der Katholischen Theologie; UF Katholische Religion</t>
  </si>
  <si>
    <t>D 033 500 Bachelorstudium; Recht und Wirtschaft</t>
  </si>
  <si>
    <t>D 066 900 Masterstudium; Recht und Wirtschaft</t>
  </si>
  <si>
    <t>D 066 809 Masterstudium; European Union Studies</t>
  </si>
  <si>
    <t>Referat für wirtschaftl. Ang. und Sport</t>
  </si>
  <si>
    <t>Vorsitzteam</t>
  </si>
  <si>
    <t>Summe Sachaufwand Referate Vorsitz</t>
  </si>
  <si>
    <t>Summe Sachaufwand Projekte UV</t>
  </si>
  <si>
    <t>Summe sonstiger Sachaufwand UV</t>
  </si>
  <si>
    <t>SUMME STUDIENVERTETUNGEN</t>
  </si>
  <si>
    <t>Sonstige Erträge</t>
  </si>
  <si>
    <t>Reisekosten</t>
  </si>
  <si>
    <t>Referat für wirtschaftliche Ang. und Sport</t>
  </si>
  <si>
    <t>Vorsitzende</t>
    <phoneticPr fontId="4" type="noConversion"/>
  </si>
  <si>
    <t>Schulungstopf</t>
    <phoneticPr fontId="4" type="noConversion"/>
  </si>
  <si>
    <t>Aufteilung Aufwandsentsch., Sachaufwand</t>
    <phoneticPr fontId="4" type="noConversion"/>
  </si>
  <si>
    <t>Bankspesen</t>
  </si>
  <si>
    <t>Steuern und Abgaben</t>
  </si>
  <si>
    <t>Jahresabschluss</t>
  </si>
  <si>
    <t>Referat für Ges.pol., Menschenr. und Ök.</t>
  </si>
  <si>
    <t>Referat für Internationale Ang.</t>
  </si>
  <si>
    <t>Referat für Frauenpol. und Genderfr.</t>
  </si>
  <si>
    <t>Referat für Kulturelle Ang.</t>
  </si>
  <si>
    <t>AE / Funkt. / Monat</t>
  </si>
  <si>
    <t>I. EINNAHMEN</t>
  </si>
  <si>
    <t>HörerInnenbeiträge</t>
  </si>
  <si>
    <t>Zinsen und ähnliche Erträge</t>
  </si>
  <si>
    <t>StV Doktorat KGW</t>
  </si>
  <si>
    <t>Vorsitzteam FV Kath.-Theologische Fakultät*</t>
    <phoneticPr fontId="4" type="noConversion"/>
  </si>
  <si>
    <t>D 792 Dr.-Studium der Philosophie</t>
  </si>
  <si>
    <t>4. Naturwissenschaftliche Fakultät</t>
  </si>
  <si>
    <t>StV Biologie</t>
  </si>
  <si>
    <t>Sozialtopf Busticket</t>
    <phoneticPr fontId="4" type="noConversion"/>
  </si>
  <si>
    <t>StV Soziologie</t>
  </si>
  <si>
    <t>Universität Salzburg</t>
  </si>
  <si>
    <t>D 057 Individuelles Diplomstudium</t>
  </si>
  <si>
    <t>D 037 Individuelles Bachelorstudium</t>
  </si>
  <si>
    <t>StV Informatik</t>
  </si>
  <si>
    <t>StV Geographie</t>
  </si>
  <si>
    <t>StV Geologie</t>
  </si>
  <si>
    <t>II. AUSGABEN</t>
  </si>
  <si>
    <t>1. Universitätsvertretung</t>
  </si>
  <si>
    <t>Gehälter (Lackinger, Engel, Halser)</t>
  </si>
  <si>
    <t>Gesetzlicher Sozialaufwand</t>
  </si>
  <si>
    <t>Lohnabgaben (Finanzamt)</t>
  </si>
  <si>
    <t>SUMME PERSONAUFWAND UV</t>
  </si>
  <si>
    <t>1.2 Sachaufwand UV</t>
  </si>
  <si>
    <t>Referat für internationale Angelegenheiten</t>
  </si>
  <si>
    <t>Subvention Helping Hands</t>
  </si>
  <si>
    <t>SUMME SACHAUFWAND UV</t>
  </si>
  <si>
    <t>2. Fakultätsvertretungen</t>
  </si>
  <si>
    <t>SachbearbeiterIn</t>
    <phoneticPr fontId="4" type="noConversion"/>
  </si>
  <si>
    <t>SUMME FAKULTÄTSVERTRETUNGEN</t>
  </si>
  <si>
    <t>3. Studienvertretungen</t>
  </si>
  <si>
    <t>SUMME AUSGABEN</t>
  </si>
  <si>
    <t>Apa-Pressespiegel</t>
    <phoneticPr fontId="4" type="noConversion"/>
  </si>
  <si>
    <t>Einnahmen Inserate (Unipress, Homepage, Newsletter, Studyguide)</t>
    <phoneticPr fontId="4" type="noConversion"/>
  </si>
  <si>
    <t>Leistungsvertrag PLUS (Beratung, Studienführerin)</t>
  </si>
  <si>
    <t>StV Romanistik</t>
  </si>
  <si>
    <t>Versicherungen</t>
  </si>
  <si>
    <t xml:space="preserve">Sachaufwand </t>
  </si>
  <si>
    <t>1.2.1 Sachaufwand Referate, Vorsitz</t>
  </si>
  <si>
    <t>1.2.2. Sonstiger Sachaufwand UV</t>
  </si>
  <si>
    <t>1.2.2. Sachaufwand Projekte UV</t>
  </si>
  <si>
    <t>Verwaltungspauschale</t>
  </si>
  <si>
    <t>SUMME EINNAHMEN</t>
  </si>
  <si>
    <t>D 101 Rechtswissenschaften</t>
  </si>
  <si>
    <t>D 296 Philosophie</t>
  </si>
  <si>
    <t>D 298 Psychologie</t>
  </si>
  <si>
    <t>StV Ingenieurwissenschaften</t>
  </si>
  <si>
    <t>StV Mathematik</t>
  </si>
  <si>
    <t>D 190 406 UF Mathematik</t>
  </si>
  <si>
    <t>K 190 406 UF Mathematik</t>
  </si>
  <si>
    <t>StV Molekulare Biologie</t>
  </si>
  <si>
    <t>StV Psychologie</t>
  </si>
  <si>
    <t>StV European Union Studies</t>
  </si>
  <si>
    <t>3. Kultur- und Gesellschaftswissenschaftliche Fakultät</t>
  </si>
  <si>
    <t>StV Altertumswissenschaften</t>
  </si>
  <si>
    <t>StV Anglistik und Amerikanistik</t>
  </si>
  <si>
    <t>Vorsitzteam FV Rechtswissenschaftliche Fakultät*</t>
    <phoneticPr fontId="4" type="noConversion"/>
  </si>
  <si>
    <t>Vorsitzteam FV KGW*</t>
    <phoneticPr fontId="4" type="noConversion"/>
  </si>
  <si>
    <t>Anteil für die FVen (10% d. UV Budgets, §14 (2) HSG)</t>
  </si>
  <si>
    <t>HörerInnenbeiträge der ÖH Salzburg</t>
  </si>
  <si>
    <t>Anteil für die StVen (30% d. UV Budgets, §14 (2) HSG)</t>
  </si>
  <si>
    <t>Sockelbetrag für die StVen (15% d. UV Budgets)</t>
  </si>
  <si>
    <t>Anteilig auzuteilender Restbetrag (15% d. UV Budgets)</t>
  </si>
  <si>
    <t>Keiner StV zugewiesen</t>
  </si>
  <si>
    <t>D 992 Universitätslehrgang</t>
  </si>
  <si>
    <t xml:space="preserve">D 055 Studium Irregulare </t>
  </si>
  <si>
    <t>FV Katholisch-Theologische Fakultät</t>
  </si>
  <si>
    <t>FV Rechtswissenschaftliche Fakultät</t>
  </si>
  <si>
    <t>Referat für Frauenpolitik und Genderfragen</t>
  </si>
  <si>
    <t>StV Slawistik</t>
  </si>
  <si>
    <t>StV Kommunikationswissenschaft</t>
  </si>
  <si>
    <t>StV Kunstgeschichte</t>
  </si>
  <si>
    <t>StV Linguistik</t>
  </si>
  <si>
    <t>StV Musik- und Tanzwissenschaft</t>
  </si>
  <si>
    <t>Aufwandsentschädigungen</t>
  </si>
  <si>
    <t>Monate</t>
  </si>
  <si>
    <t>2.1. FV Kath.-Theologische Fakultät</t>
  </si>
  <si>
    <t>2.3. FV KGW</t>
  </si>
  <si>
    <t>2.2 FV NAWI</t>
  </si>
  <si>
    <t>Organisationsreferat</t>
  </si>
  <si>
    <t>Beratungszentrum</t>
  </si>
  <si>
    <t xml:space="preserve">Aufwandsentschädigungen UV </t>
  </si>
  <si>
    <t>Referat für Sozialpolitik</t>
  </si>
  <si>
    <t>StV Philosophie</t>
  </si>
  <si>
    <t>StV Politikwissenschaft</t>
  </si>
  <si>
    <t>StV Pädagogik</t>
  </si>
  <si>
    <t>Rechtskosten</t>
    <phoneticPr fontId="4" type="noConversion"/>
  </si>
  <si>
    <t>4. Mensasubvention</t>
    <phoneticPr fontId="4" type="noConversion"/>
  </si>
  <si>
    <t>SUMME MENSASUBVENTION</t>
    <phoneticPr fontId="4" type="noConversion"/>
  </si>
  <si>
    <t>*Die Aufteilung der AE auf die Vorsitzenden wird von der FV beschlossen</t>
    <phoneticPr fontId="4" type="noConversion"/>
  </si>
  <si>
    <t>StV Psychologie und Philosophie LA</t>
  </si>
  <si>
    <t>StV Doktorat NaWi</t>
  </si>
  <si>
    <t>Sonstiger Aufwand</t>
    <phoneticPr fontId="4" type="noConversion"/>
  </si>
  <si>
    <t>BV-Sozialtopf</t>
    <phoneticPr fontId="4" type="noConversion"/>
  </si>
  <si>
    <t>SachbearbeiterInnen</t>
    <phoneticPr fontId="4" type="noConversion"/>
  </si>
  <si>
    <t>StV Sportwissenschaft</t>
  </si>
  <si>
    <t>FV Kultur- und Gesellschaftswissenschaftliche Fakultät</t>
  </si>
  <si>
    <t>FV Naturwissenschaftliche Fakultät</t>
  </si>
  <si>
    <t>D 011 Katholische Fachtheologie</t>
  </si>
  <si>
    <t>D 012 Katholische Religionspädagogik</t>
  </si>
  <si>
    <t>Gebarungsüberschuss</t>
    <phoneticPr fontId="4" type="noConversion"/>
  </si>
  <si>
    <t>Sozialtopf</t>
    <phoneticPr fontId="4" type="noConversion"/>
  </si>
  <si>
    <t>Sockelbetrag für die FVen (5% d. UV Budgets)</t>
  </si>
  <si>
    <t>Anteilig auzuteilender Restbetrag (5% d. UV Budgets)</t>
  </si>
  <si>
    <t>Sockelbetrag FV</t>
  </si>
  <si>
    <t>Restbetrag FV</t>
  </si>
  <si>
    <t>StV Doktorat NAWI</t>
  </si>
  <si>
    <t>AE / Monat</t>
  </si>
  <si>
    <t>AE / Jahr</t>
  </si>
  <si>
    <t>Sachaufwand</t>
  </si>
  <si>
    <t>Sachaufwand</t>
    <phoneticPr fontId="4" type="noConversion"/>
  </si>
  <si>
    <t>2.2. FV Rechtswissenschaftliche Fakultät</t>
  </si>
  <si>
    <t>StV Klassische Philologie</t>
  </si>
  <si>
    <t>SachbearbeiterIn</t>
    <phoneticPr fontId="4" type="noConversion"/>
  </si>
  <si>
    <t>StV Germanistik</t>
  </si>
  <si>
    <t>StV Geschichte</t>
  </si>
  <si>
    <t>Verteilung die HörerInnenbeiträge an die Fakultätsvertretungen</t>
  </si>
  <si>
    <t>AE + SA</t>
  </si>
  <si>
    <t>Personen</t>
  </si>
  <si>
    <t>ReferentIn</t>
  </si>
  <si>
    <t>SachbearbeiterInnen</t>
  </si>
  <si>
    <t>Referat für Bildungspolitik</t>
  </si>
  <si>
    <t>SUMME UNIVERSITÄTSVERTETUNG</t>
  </si>
  <si>
    <t>Kaigasse 17</t>
  </si>
  <si>
    <t>D 066 351 Masterstudium; Sport-Management-Medien</t>
  </si>
  <si>
    <t>1.1 Personalaufwand Angestellte</t>
  </si>
  <si>
    <t xml:space="preserve">D 796 100 011 Dr.-Studium der Katholischen Theologie; Katholische Fachtheologie </t>
  </si>
  <si>
    <t>D 796 200 101 Doktoratsstudium; Rechtswissenschaften; Rechtswissenschaften</t>
  </si>
  <si>
    <t>Heimfördertopf</t>
  </si>
  <si>
    <t>Sonstiger Verwaltungsaufwand, Anschaffungen Infrastruktur</t>
  </si>
  <si>
    <t>Kultur- und Projektfördertopf</t>
  </si>
  <si>
    <t>Einnahmen aus Rücklagen - Erstsemestrigenkampagne</t>
  </si>
  <si>
    <t>Erstsemestrigenkampagne</t>
  </si>
  <si>
    <t>D 050 020 Erweiterungsstudium; UF Katholische Religion</t>
  </si>
  <si>
    <t>D 796 100 793 Doktoratsstudium; Katholische Theologie; Kath. Religionspädagogik</t>
  </si>
  <si>
    <t>D 796 305 Doktoratsstudium; Wirtschaftswissenschaften</t>
  </si>
  <si>
    <t>D 050 344 Erweiterungsstudium; UF Englisch</t>
  </si>
  <si>
    <t>D 050 333 Erweiterungsstudium; UF Deutsch</t>
  </si>
  <si>
    <t>D 050 313 Erweiterungsstudium; UF Geschichte, Sozialkunde, Pol. Bil.</t>
  </si>
  <si>
    <t>D 050 338 Erweiterungsstudium; UF Latein</t>
  </si>
  <si>
    <t>D 050 347  Erweiterungsstudium  UF Französisch</t>
  </si>
  <si>
    <t>D 050 350 Erweiterungsstudium  UF Italienisch</t>
  </si>
  <si>
    <t>D 050 353 Erweiterungsstudium  UF Spanisch</t>
  </si>
  <si>
    <t>D 050 445 Erweiterungsstudium UF Biologie und Umweltkunde</t>
  </si>
  <si>
    <t>D 066 230 Masterstudium; Biologie</t>
  </si>
  <si>
    <t>D 050 456 Erweiterungsstudium; UF Geographie und WK</t>
  </si>
  <si>
    <t>D 066 991 Masterstudium; JDM Applied Image and Signal Processing</t>
  </si>
  <si>
    <t>K 190 884 Lehramtsstudium; UF Informatik und Informatikmanagement</t>
  </si>
  <si>
    <t>D 066 434 Masterstudium; Materialwissenschaften</t>
  </si>
  <si>
    <t>D 050 406 Erweiterungsstudium UF Mathematik</t>
  </si>
  <si>
    <t>Dr.-Studium der Naturwissenschaften</t>
  </si>
  <si>
    <t>Dr.-Studium d.technischen Wissenschaften</t>
  </si>
  <si>
    <t>D 050 482 Erweiterungsstudium; UF Bewegung und Sport</t>
  </si>
  <si>
    <t>Summe der Studierendenanzahl (abzgl ohne StV) x 1,5 = Sozialtopf</t>
  </si>
  <si>
    <t>Einnahmen aus Rücklagen - Kinderbetreuungstopf</t>
  </si>
  <si>
    <t>nur dieses Feld ist einzutragen</t>
  </si>
  <si>
    <t>zum 15. Mai 2014</t>
  </si>
  <si>
    <t>D 083 101 Dr.-Studium der Rechtswissenschaften</t>
  </si>
  <si>
    <t xml:space="preserve">D 995 Universität 55-Plus </t>
  </si>
  <si>
    <t>D 053 046 Erweiterungsstudium Bachelor; UF Englisch</t>
  </si>
  <si>
    <t>D 193 046 Lehramtsstudium Bachelor; UF Englisch</t>
  </si>
  <si>
    <t>D 053 041 Erweiterungsstudium Bachelor; UF Biologie und Umweltkunde</t>
  </si>
  <si>
    <t>D 193 041 Lehramtsstudium Bachelor; UF Biologie und Umweltkunde</t>
  </si>
  <si>
    <t>C 190 445 Lehramtsstudium; UF Biologie und Umweltkunde</t>
  </si>
  <si>
    <t>D 053 045 Erweiterungsstudium Bachelor; UF Deutsch</t>
  </si>
  <si>
    <t>D 193 045 Lehramtsstudium Bachelor; UF Deutsch</t>
  </si>
  <si>
    <t>D 796 100 794 Doktoratsstudium; Katholische Theologie; Philosophie an der Kath.-Theol.Fakultät</t>
  </si>
  <si>
    <t>D 053 049 Erweiterungsstudium Bachelor; UF Geographie und Wirtschaftskunde</t>
  </si>
  <si>
    <t>D 193 049 Lehramtsstudium Bachelor; UF Geographie und Wirtschaftskunde</t>
  </si>
  <si>
    <t>D 053 050 Erweiterungsstudium Bachelor; UF Geschichte, Sozialkunde, Polit.Bildg.</t>
  </si>
  <si>
    <t>D 193 050 Lehramtsstudium Bachelor; UF Geschichte, Sozialkunde, Polit.Bildg.</t>
  </si>
  <si>
    <t>D 057 298 Individuelles Diplomstudium; Psychologie</t>
  </si>
  <si>
    <t>D 050 884 Erweiterungsstudium; UF Informatik und Informatikmanagement</t>
  </si>
  <si>
    <t>D 053 053 Erweiterungsstudium Bachelor; UF Informatik und Informatikmanagement</t>
  </si>
  <si>
    <t>D 193 053 Lehramtsstudium Bachelor; UF Informatik und Informatikmanagement</t>
  </si>
  <si>
    <t>D 053 055 Erweiterungsstudium Bachelor; UF Katholische Religion</t>
  </si>
  <si>
    <t>D 193 055 Lehramtsstudium Bachelor; UF Katholische Religion</t>
  </si>
  <si>
    <t>D 193 051 Lehramtsstudium Bachelor; UF Griechisch</t>
  </si>
  <si>
    <t>D 193 056 Lehramtsstudium Bachelor; UF Latein</t>
  </si>
  <si>
    <t>D 053 057 Erweiterungsstudium Bachelor; UF Mathematik</t>
  </si>
  <si>
    <t>D 193 057 Lehramtsstudium Bachelor; UF Mathematik</t>
  </si>
  <si>
    <t>D 066 794 Masterstudium; Philosophie an der Kath.-Theol.Fakultät</t>
  </si>
  <si>
    <t>D 050 299 Erweiterungsstudium; UF Psychologie und Philosophie</t>
  </si>
  <si>
    <t>D 053 060 Erweiterungsstudium Bachelor; UF Psychologie und Philosophie</t>
  </si>
  <si>
    <t>D 193 060 Lehramtsstudium Bachelor; UF Psychologie und Philosophie</t>
  </si>
  <si>
    <t>D 053 048 Erweiterungsstudium Bachelor; UF Französisch</t>
  </si>
  <si>
    <t>D 053 054 Erweiterungsstudium Bachelor; UF Italienisch</t>
  </si>
  <si>
    <t>D 193 048 Lehramtsstudium Bachelor; UF Französisch</t>
  </si>
  <si>
    <t>D 193 054 Lehramtsstudium Bachelor; UF Italienisch</t>
  </si>
  <si>
    <t>D 193 064 Lehramtsstudium Bachelor; UF Spanisch</t>
  </si>
  <si>
    <t>D 053 040 Erweiterungsstudium Bachelor; UF Bewegung und Sport</t>
  </si>
  <si>
    <t>D 193 040 Lehramtsstudium Bachelor; UF Bewegung und Sport</t>
  </si>
  <si>
    <t>Einnahmen</t>
  </si>
  <si>
    <t>D 081 030 Dr.-Studium der Philosophie (Kath.-Theol. Fak.)</t>
  </si>
  <si>
    <t>D 066 887 Masterstudium; Romanistik / Italienisch</t>
  </si>
  <si>
    <t>D 066 888 Masterstudium; Romanistik / Spanisch</t>
  </si>
  <si>
    <t>D 066 889  Masterstudium; Romanistik / Portugiesisch</t>
  </si>
  <si>
    <t>D 053 064 Erweiterungsstudium Bachelor; UF Spanisch</t>
  </si>
  <si>
    <t>D 190 350 Lehramtsstudium; UF Italienisch</t>
  </si>
  <si>
    <t>D 190 353 Lehramtsstudium; UF Spanisch</t>
  </si>
  <si>
    <t xml:space="preserve">StV Slawistik </t>
  </si>
  <si>
    <t>D 193 061 Lehramtsstudium Bachelor, UF Russisch</t>
  </si>
  <si>
    <t>D 796 105 794  Doktoratsstudium; Philosophie an der Kath.-Theol. Fakultät;</t>
  </si>
  <si>
    <t>D 193 058 Lehramtsstudium Bachelor; UF Physik</t>
  </si>
  <si>
    <t>D 053 058 Erweiterungsstudium Bachelor; UF Physik</t>
  </si>
  <si>
    <t xml:space="preserve">D 050 412 Erweiterungsstudium; UF Physik </t>
  </si>
  <si>
    <t>Kinderbetreuungstopf</t>
  </si>
  <si>
    <t>Studienführerin, Tutoriumsprojekt, Erstsemestrigen &amp; MaturantInnenberatung</t>
  </si>
  <si>
    <t>Ausgaben</t>
  </si>
  <si>
    <t xml:space="preserve">Homepage </t>
  </si>
  <si>
    <t xml:space="preserve">Projekttopf </t>
  </si>
  <si>
    <t>Druckaufwand</t>
  </si>
  <si>
    <t>Kampagnentopf</t>
  </si>
  <si>
    <t xml:space="preserve">Plagiatsscan </t>
  </si>
  <si>
    <t>Fahrradtopf</t>
  </si>
  <si>
    <t>Projekttopf</t>
  </si>
  <si>
    <t xml:space="preserve">Kosten für VerteilerInnen </t>
  </si>
  <si>
    <t>Referat für Presse</t>
  </si>
  <si>
    <t>Layout, Druck, Versand Unipress</t>
  </si>
  <si>
    <t>Chefredakteurin</t>
  </si>
  <si>
    <t>Referat für Öffentlichkeitsarbeit</t>
  </si>
  <si>
    <t>Jahresvoranschlag ÖH Salzburg 2015/16</t>
  </si>
  <si>
    <t>6. nicht konstituierte StVen</t>
  </si>
  <si>
    <t xml:space="preserve">Referat für Heime, Wohnen und Sport </t>
  </si>
  <si>
    <t>Referat für Kulturelle Angelegenheiten, Gesellschaftspolitik und Menschenrechte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</si>
</sst>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Verdana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11" borderId="0" applyNumberFormat="0" applyBorder="0" applyAlignment="0" applyProtection="0"/>
    <xf numFmtId="0" fontId="11" fillId="12" borderId="0" applyNumberFormat="0" applyBorder="0" applyAlignment="0" applyProtection="0"/>
  </cellStyleXfs>
  <cellXfs count="159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0" xfId="0" applyNumberFormat="1" applyFill="1"/>
    <xf numFmtId="0" fontId="0" fillId="0" borderId="0" xfId="0" applyFill="1"/>
    <xf numFmtId="0" fontId="0" fillId="0" borderId="1" xfId="0" applyBorder="1"/>
    <xf numFmtId="4" fontId="0" fillId="2" borderId="1" xfId="0" applyNumberFormat="1" applyFill="1" applyBorder="1"/>
    <xf numFmtId="0" fontId="0" fillId="0" borderId="1" xfId="0" applyBorder="1" applyAlignment="1">
      <alignment horizontal="left" vertical="center"/>
    </xf>
    <xf numFmtId="4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right" vertical="center"/>
    </xf>
    <xf numFmtId="4" fontId="0" fillId="3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4" borderId="1" xfId="0" applyNumberFormat="1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/>
    </xf>
    <xf numFmtId="10" fontId="0" fillId="4" borderId="1" xfId="0" applyNumberForma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0" fillId="5" borderId="1" xfId="0" applyFill="1" applyBorder="1"/>
    <xf numFmtId="4" fontId="0" fillId="5" borderId="1" xfId="0" applyNumberFormat="1" applyFill="1" applyBorder="1"/>
    <xf numFmtId="4" fontId="0" fillId="6" borderId="0" xfId="0" applyNumberFormat="1" applyFill="1"/>
    <xf numFmtId="0" fontId="5" fillId="6" borderId="0" xfId="0" applyFont="1" applyFill="1" applyBorder="1"/>
    <xf numFmtId="4" fontId="0" fillId="0" borderId="0" xfId="0" applyNumberFormat="1"/>
    <xf numFmtId="0" fontId="0" fillId="7" borderId="1" xfId="0" applyFont="1" applyFill="1" applyBorder="1" applyAlignment="1">
      <alignment horizontal="left" vertical="center"/>
    </xf>
    <xf numFmtId="3" fontId="0" fillId="7" borderId="1" xfId="0" applyNumberFormat="1" applyFont="1" applyFill="1" applyBorder="1" applyAlignment="1">
      <alignment horizontal="right" vertical="center"/>
    </xf>
    <xf numFmtId="0" fontId="0" fillId="7" borderId="1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3" fontId="0" fillId="8" borderId="1" xfId="0" applyNumberFormat="1" applyFont="1" applyFill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0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/>
    </xf>
    <xf numFmtId="3" fontId="3" fillId="7" borderId="1" xfId="0" applyNumberFormat="1" applyFont="1" applyFill="1" applyBorder="1" applyAlignment="1">
      <alignment horizontal="right" vertical="center"/>
    </xf>
    <xf numFmtId="3" fontId="0" fillId="7" borderId="1" xfId="0" applyNumberFormat="1" applyFill="1" applyBorder="1" applyAlignment="1">
      <alignment horizontal="left" vertical="center"/>
    </xf>
    <xf numFmtId="0" fontId="0" fillId="7" borderId="0" xfId="0" applyFont="1" applyFill="1" applyAlignment="1">
      <alignment horizontal="right" vertical="center"/>
    </xf>
    <xf numFmtId="0" fontId="0" fillId="9" borderId="1" xfId="0" applyFill="1" applyBorder="1" applyAlignment="1">
      <alignment horizontal="left" vertical="center"/>
    </xf>
    <xf numFmtId="3" fontId="0" fillId="9" borderId="1" xfId="0" applyNumberFormat="1" applyFont="1" applyFill="1" applyBorder="1" applyAlignment="1">
      <alignment horizontal="right" vertical="center"/>
    </xf>
    <xf numFmtId="0" fontId="0" fillId="7" borderId="1" xfId="0" applyFill="1" applyBorder="1" applyAlignment="1">
      <alignment vertical="center"/>
    </xf>
    <xf numFmtId="3" fontId="0" fillId="7" borderId="1" xfId="0" applyNumberFormat="1" applyFill="1" applyBorder="1" applyAlignment="1">
      <alignment vertical="center"/>
    </xf>
    <xf numFmtId="10" fontId="0" fillId="7" borderId="1" xfId="0" applyNumberFormat="1" applyFill="1" applyBorder="1" applyAlignment="1">
      <alignment vertical="center"/>
    </xf>
    <xf numFmtId="4" fontId="0" fillId="7" borderId="1" xfId="0" applyNumberFormat="1" applyFill="1" applyBorder="1" applyAlignment="1">
      <alignment vertical="center"/>
    </xf>
    <xf numFmtId="4" fontId="2" fillId="7" borderId="1" xfId="0" applyNumberFormat="1" applyFont="1" applyFill="1" applyBorder="1" applyAlignment="1">
      <alignment vertical="center"/>
    </xf>
    <xf numFmtId="0" fontId="0" fillId="7" borderId="0" xfId="0" applyFill="1" applyAlignment="1">
      <alignment vertical="center"/>
    </xf>
    <xf numFmtId="3" fontId="0" fillId="0" borderId="0" xfId="0" applyNumberFormat="1" applyFont="1" applyAlignment="1">
      <alignment horizontal="left" vertical="center"/>
    </xf>
    <xf numFmtId="4" fontId="0" fillId="7" borderId="1" xfId="0" applyNumberFormat="1" applyFill="1" applyBorder="1"/>
    <xf numFmtId="4" fontId="2" fillId="10" borderId="1" xfId="0" applyNumberFormat="1" applyFont="1" applyFill="1" applyBorder="1"/>
    <xf numFmtId="0" fontId="0" fillId="3" borderId="2" xfId="0" applyFill="1" applyBorder="1"/>
    <xf numFmtId="4" fontId="2" fillId="3" borderId="2" xfId="0" applyNumberFormat="1" applyFont="1" applyFill="1" applyBorder="1"/>
    <xf numFmtId="0" fontId="8" fillId="0" borderId="0" xfId="0" applyFont="1"/>
    <xf numFmtId="0" fontId="0" fillId="3" borderId="4" xfId="0" applyFill="1" applyBorder="1"/>
    <xf numFmtId="4" fontId="0" fillId="3" borderId="4" xfId="0" applyNumberFormat="1" applyFill="1" applyBorder="1"/>
    <xf numFmtId="3" fontId="10" fillId="11" borderId="1" xfId="3" applyNumberFormat="1" applyBorder="1" applyAlignment="1">
      <alignment horizontal="right" vertical="center"/>
    </xf>
    <xf numFmtId="3" fontId="11" fillId="12" borderId="1" xfId="4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10" fillId="11" borderId="0" xfId="3"/>
    <xf numFmtId="0" fontId="0" fillId="0" borderId="0" xfId="0"/>
    <xf numFmtId="0" fontId="0" fillId="0" borderId="1" xfId="0" applyBorder="1"/>
    <xf numFmtId="4" fontId="0" fillId="2" borderId="1" xfId="0" applyNumberFormat="1" applyFill="1" applyBorder="1"/>
    <xf numFmtId="4" fontId="0" fillId="0" borderId="1" xfId="0" applyNumberFormat="1" applyBorder="1"/>
    <xf numFmtId="0" fontId="2" fillId="0" borderId="0" xfId="0" applyFont="1"/>
    <xf numFmtId="4" fontId="0" fillId="3" borderId="1" xfId="0" applyNumberFormat="1" applyFill="1" applyBorder="1"/>
    <xf numFmtId="4" fontId="0" fillId="7" borderId="1" xfId="0" applyNumberFormat="1" applyFill="1" applyBorder="1"/>
    <xf numFmtId="0" fontId="0" fillId="3" borderId="2" xfId="0" applyFill="1" applyBorder="1"/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3" fontId="13" fillId="0" borderId="5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4" fontId="10" fillId="7" borderId="1" xfId="3" applyNumberFormat="1" applyFill="1" applyBorder="1"/>
    <xf numFmtId="0" fontId="0" fillId="7" borderId="1" xfId="0" applyFill="1" applyBorder="1"/>
    <xf numFmtId="0" fontId="13" fillId="7" borderId="1" xfId="3" applyFont="1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8" borderId="0" xfId="0" applyFill="1"/>
    <xf numFmtId="0" fontId="0" fillId="13" borderId="0" xfId="0" applyFill="1"/>
    <xf numFmtId="3" fontId="0" fillId="8" borderId="0" xfId="0" applyNumberFormat="1" applyFont="1" applyFill="1" applyBorder="1" applyAlignment="1">
      <alignment horizontal="right" vertical="center"/>
    </xf>
    <xf numFmtId="3" fontId="10" fillId="8" borderId="1" xfId="3" applyNumberFormat="1" applyFill="1" applyBorder="1" applyAlignment="1">
      <alignment horizontal="right" vertical="center"/>
    </xf>
    <xf numFmtId="3" fontId="0" fillId="8" borderId="0" xfId="0" applyNumberFormat="1" applyFill="1"/>
    <xf numFmtId="3" fontId="0" fillId="13" borderId="0" xfId="0" applyNumberFormat="1" applyFont="1" applyFill="1" applyBorder="1" applyAlignment="1">
      <alignment horizontal="right" vertical="center"/>
    </xf>
    <xf numFmtId="0" fontId="0" fillId="7" borderId="0" xfId="0" applyFont="1" applyFill="1" applyBorder="1" applyAlignment="1">
      <alignment horizontal="right" vertical="center"/>
    </xf>
    <xf numFmtId="0" fontId="0" fillId="8" borderId="1" xfId="0" applyFill="1" applyBorder="1" applyAlignment="1">
      <alignment horizontal="right" vertical="center"/>
    </xf>
    <xf numFmtId="4" fontId="0" fillId="8" borderId="1" xfId="0" applyNumberFormat="1" applyFill="1" applyBorder="1"/>
    <xf numFmtId="4" fontId="3" fillId="7" borderId="1" xfId="2" applyNumberFormat="1" applyFont="1" applyFill="1" applyBorder="1" applyAlignment="1" applyProtection="1"/>
    <xf numFmtId="0" fontId="7" fillId="7" borderId="1" xfId="3" applyFont="1" applyFill="1" applyBorder="1"/>
    <xf numFmtId="4" fontId="13" fillId="7" borderId="1" xfId="3" applyNumberFormat="1" applyFont="1" applyFill="1" applyBorder="1"/>
    <xf numFmtId="4" fontId="13" fillId="7" borderId="3" xfId="3" applyNumberFormat="1" applyFont="1" applyFill="1" applyBorder="1"/>
    <xf numFmtId="0" fontId="0" fillId="7" borderId="1" xfId="3" applyFont="1" applyFill="1" applyBorder="1"/>
    <xf numFmtId="164" fontId="2" fillId="3" borderId="2" xfId="0" applyNumberFormat="1" applyFont="1" applyFill="1" applyBorder="1"/>
    <xf numFmtId="164" fontId="0" fillId="3" borderId="1" xfId="0" applyNumberFormat="1" applyFill="1" applyBorder="1"/>
    <xf numFmtId="164" fontId="2" fillId="3" borderId="1" xfId="0" applyNumberFormat="1" applyFont="1" applyFill="1" applyBorder="1"/>
    <xf numFmtId="0" fontId="0" fillId="7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1" xfId="0" applyFill="1" applyBorder="1"/>
    <xf numFmtId="0" fontId="0" fillId="7" borderId="0" xfId="0" applyFill="1"/>
    <xf numFmtId="0" fontId="0" fillId="14" borderId="2" xfId="0" applyFill="1" applyBorder="1"/>
    <xf numFmtId="4" fontId="0" fillId="14" borderId="1" xfId="0" applyNumberFormat="1" applyFill="1" applyBorder="1"/>
    <xf numFmtId="4" fontId="0" fillId="15" borderId="1" xfId="0" applyNumberFormat="1" applyFill="1" applyBorder="1"/>
    <xf numFmtId="0" fontId="0" fillId="15" borderId="2" xfId="0" applyFill="1" applyBorder="1"/>
    <xf numFmtId="4" fontId="2" fillId="16" borderId="1" xfId="0" applyNumberFormat="1" applyFont="1" applyFill="1" applyBorder="1" applyAlignment="1">
      <alignment vertical="center" wrapText="1"/>
    </xf>
    <xf numFmtId="4" fontId="2" fillId="16" borderId="1" xfId="0" applyNumberFormat="1" applyFont="1" applyFill="1" applyBorder="1" applyAlignment="1">
      <alignment vertical="center"/>
    </xf>
    <xf numFmtId="0" fontId="0" fillId="8" borderId="1" xfId="0" applyFill="1" applyBorder="1" applyAlignment="1">
      <alignment vertical="center" wrapText="1"/>
    </xf>
    <xf numFmtId="4" fontId="0" fillId="8" borderId="1" xfId="0" applyNumberFormat="1" applyFill="1" applyBorder="1" applyAlignment="1">
      <alignment vertical="center"/>
    </xf>
    <xf numFmtId="4" fontId="0" fillId="17" borderId="1" xfId="0" applyNumberFormat="1" applyFill="1" applyBorder="1" applyAlignment="1">
      <alignment vertical="center" wrapText="1"/>
    </xf>
    <xf numFmtId="4" fontId="0" fillId="17" borderId="1" xfId="0" applyNumberFormat="1" applyFill="1" applyBorder="1" applyAlignment="1">
      <alignment vertical="center"/>
    </xf>
    <xf numFmtId="10" fontId="0" fillId="18" borderId="1" xfId="0" applyNumberFormat="1" applyFill="1" applyBorder="1" applyAlignment="1">
      <alignment vertical="center" wrapText="1"/>
    </xf>
    <xf numFmtId="10" fontId="0" fillId="18" borderId="1" xfId="0" applyNumberFormat="1" applyFill="1" applyBorder="1" applyAlignment="1">
      <alignment vertical="center"/>
    </xf>
    <xf numFmtId="3" fontId="0" fillId="8" borderId="1" xfId="0" applyNumberFormat="1" applyFill="1" applyBorder="1" applyAlignment="1">
      <alignment vertical="center" wrapText="1"/>
    </xf>
    <xf numFmtId="3" fontId="0" fillId="8" borderId="1" xfId="0" applyNumberFormat="1" applyFill="1" applyBorder="1" applyAlignment="1">
      <alignment vertical="center"/>
    </xf>
    <xf numFmtId="4" fontId="0" fillId="0" borderId="2" xfId="0" applyNumberFormat="1" applyBorder="1"/>
    <xf numFmtId="4" fontId="2" fillId="0" borderId="2" xfId="0" applyNumberFormat="1" applyFont="1" applyBorder="1"/>
    <xf numFmtId="4" fontId="6" fillId="0" borderId="2" xfId="0" applyNumberFormat="1" applyFont="1" applyBorder="1"/>
    <xf numFmtId="4" fontId="0" fillId="7" borderId="2" xfId="0" applyNumberFormat="1" applyFill="1" applyBorder="1"/>
    <xf numFmtId="0" fontId="0" fillId="0" borderId="6" xfId="0" applyBorder="1" applyAlignment="1">
      <alignment vertical="center"/>
    </xf>
    <xf numFmtId="3" fontId="0" fillId="8" borderId="6" xfId="0" applyNumberFormat="1" applyFill="1" applyBorder="1" applyAlignment="1">
      <alignment vertical="center"/>
    </xf>
    <xf numFmtId="10" fontId="0" fillId="18" borderId="6" xfId="0" applyNumberFormat="1" applyFill="1" applyBorder="1" applyAlignment="1">
      <alignment vertical="center"/>
    </xf>
    <xf numFmtId="4" fontId="0" fillId="17" borderId="6" xfId="0" applyNumberFormat="1" applyFill="1" applyBorder="1" applyAlignment="1">
      <alignment vertical="center"/>
    </xf>
    <xf numFmtId="4" fontId="0" fillId="8" borderId="6" xfId="0" applyNumberFormat="1" applyFill="1" applyBorder="1" applyAlignment="1">
      <alignment vertical="center"/>
    </xf>
    <xf numFmtId="4" fontId="2" fillId="16" borderId="6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16" borderId="0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17" borderId="0" xfId="0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0" fontId="0" fillId="0" borderId="1" xfId="0" applyFill="1" applyBorder="1"/>
    <xf numFmtId="4" fontId="0" fillId="0" borderId="1" xfId="0" applyNumberFormat="1" applyFill="1" applyBorder="1"/>
  </cellXfs>
  <cellStyles count="5">
    <cellStyle name="Gut" xfId="3" builtinId="26"/>
    <cellStyle name="Hyperlink" xfId="2" builtinId="8"/>
    <cellStyle name="Prozent 2" xfId="1"/>
    <cellStyle name="Schlecht" xfId="4" builtinId="27"/>
    <cellStyle name="Standard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33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R216"/>
  <sheetViews>
    <sheetView tabSelected="1" topLeftCell="A70" zoomScale="80" zoomScaleNormal="80" workbookViewId="0">
      <selection activeCell="A74" sqref="A74:XFD74"/>
    </sheetView>
  </sheetViews>
  <sheetFormatPr baseColWidth="10" defaultRowHeight="15" x14ac:dyDescent="0.25"/>
  <cols>
    <col min="1" max="1" width="59.42578125" customWidth="1"/>
    <col min="2" max="2" width="11.5703125" bestFit="1" customWidth="1"/>
    <col min="3" max="3" width="17.5703125" customWidth="1"/>
    <col min="4" max="6" width="12.42578125" bestFit="1" customWidth="1"/>
    <col min="7" max="7" width="9.140625" style="53" bestFit="1" customWidth="1"/>
  </cols>
  <sheetData>
    <row r="1" spans="1:7" x14ac:dyDescent="0.25">
      <c r="A1" s="90" t="s">
        <v>338</v>
      </c>
    </row>
    <row r="3" spans="1:7" x14ac:dyDescent="0.25">
      <c r="A3" s="5"/>
      <c r="B3" s="8"/>
      <c r="C3" s="8"/>
      <c r="D3" s="6"/>
      <c r="E3" s="19"/>
      <c r="F3" s="77"/>
      <c r="G3" s="141"/>
    </row>
    <row r="4" spans="1:7" x14ac:dyDescent="0.25">
      <c r="A4" s="5"/>
      <c r="B4" s="89" t="s">
        <v>309</v>
      </c>
      <c r="C4" s="89" t="s">
        <v>325</v>
      </c>
      <c r="D4" s="6"/>
      <c r="E4" s="19"/>
      <c r="F4" s="77"/>
      <c r="G4" s="141"/>
    </row>
    <row r="5" spans="1:7" x14ac:dyDescent="0.25">
      <c r="A5" s="10" t="s">
        <v>118</v>
      </c>
      <c r="B5" s="8"/>
      <c r="C5" s="8"/>
      <c r="D5" s="6"/>
      <c r="E5" s="19"/>
      <c r="F5" s="77"/>
      <c r="G5" s="141"/>
    </row>
    <row r="6" spans="1:7" x14ac:dyDescent="0.25">
      <c r="A6" s="5"/>
      <c r="B6" s="8"/>
      <c r="C6" s="8"/>
      <c r="D6" s="6"/>
      <c r="E6" s="19"/>
      <c r="F6" s="77"/>
      <c r="G6" s="141"/>
    </row>
    <row r="7" spans="1:7" x14ac:dyDescent="0.25">
      <c r="A7" s="5" t="s">
        <v>119</v>
      </c>
      <c r="B7" s="48">
        <v>446239.31</v>
      </c>
      <c r="C7" s="8"/>
      <c r="D7" s="6"/>
      <c r="E7" s="19"/>
      <c r="F7" s="77"/>
      <c r="G7" s="141"/>
    </row>
    <row r="8" spans="1:7" x14ac:dyDescent="0.25">
      <c r="A8" s="5" t="s">
        <v>120</v>
      </c>
      <c r="B8" s="89">
        <v>7000</v>
      </c>
      <c r="C8" s="8"/>
      <c r="D8" s="6"/>
      <c r="E8" s="19"/>
      <c r="F8" s="77"/>
      <c r="G8" s="141"/>
    </row>
    <row r="9" spans="1:7" x14ac:dyDescent="0.25">
      <c r="A9" s="5" t="s">
        <v>158</v>
      </c>
      <c r="B9" s="92">
        <v>28000</v>
      </c>
      <c r="C9" s="75"/>
      <c r="D9" s="6"/>
      <c r="E9" s="19"/>
      <c r="F9" s="77"/>
      <c r="G9" s="141"/>
    </row>
    <row r="10" spans="1:7" x14ac:dyDescent="0.25">
      <c r="A10" s="5" t="s">
        <v>150</v>
      </c>
      <c r="B10" s="92">
        <v>12700</v>
      </c>
      <c r="C10" s="75"/>
      <c r="D10" s="6"/>
      <c r="E10" s="19"/>
      <c r="F10" s="77"/>
      <c r="G10" s="141"/>
    </row>
    <row r="11" spans="1:7" x14ac:dyDescent="0.25">
      <c r="A11" s="5" t="s">
        <v>151</v>
      </c>
      <c r="B11" s="92">
        <v>20000</v>
      </c>
      <c r="C11" s="75"/>
      <c r="D11" s="6"/>
      <c r="E11" s="19"/>
      <c r="F11" s="77"/>
      <c r="G11" s="141"/>
    </row>
    <row r="12" spans="1:7" x14ac:dyDescent="0.25">
      <c r="A12" s="5" t="s">
        <v>104</v>
      </c>
      <c r="B12" s="92">
        <v>6000</v>
      </c>
      <c r="C12" s="75"/>
      <c r="D12" s="6"/>
      <c r="E12" s="19"/>
      <c r="F12" s="77"/>
      <c r="G12" s="141"/>
    </row>
    <row r="13" spans="1:7" s="86" customFormat="1" x14ac:dyDescent="0.25">
      <c r="A13" s="87" t="s">
        <v>271</v>
      </c>
      <c r="B13" s="92">
        <v>5000</v>
      </c>
      <c r="C13" s="92"/>
      <c r="D13" s="88"/>
      <c r="E13" s="91"/>
      <c r="F13" s="93"/>
      <c r="G13" s="141"/>
    </row>
    <row r="14" spans="1:7" x14ac:dyDescent="0.25">
      <c r="A14" s="101" t="s">
        <v>248</v>
      </c>
      <c r="B14" s="92">
        <v>20000</v>
      </c>
      <c r="C14" s="75"/>
      <c r="D14" s="6"/>
      <c r="E14" s="19"/>
      <c r="F14" s="77"/>
      <c r="G14" s="141"/>
    </row>
    <row r="15" spans="1:7" s="9" customFormat="1" x14ac:dyDescent="0.25">
      <c r="A15" s="22" t="s">
        <v>159</v>
      </c>
      <c r="B15" s="76">
        <f>SUM(B7:B14)</f>
        <v>544939.31000000006</v>
      </c>
      <c r="C15" s="76"/>
      <c r="D15" s="16"/>
      <c r="E15" s="16"/>
      <c r="F15" s="120">
        <f xml:space="preserve"> B15</f>
        <v>544939.31000000006</v>
      </c>
      <c r="G15" s="142"/>
    </row>
    <row r="16" spans="1:7" x14ac:dyDescent="0.25">
      <c r="A16" s="5"/>
      <c r="B16" s="75"/>
      <c r="C16" s="75"/>
      <c r="D16" s="6"/>
      <c r="E16" s="19"/>
      <c r="F16" s="77"/>
      <c r="G16" s="141"/>
    </row>
    <row r="17" spans="1:7" x14ac:dyDescent="0.25">
      <c r="A17" s="5"/>
      <c r="B17" s="75"/>
      <c r="C17" s="75"/>
      <c r="D17" s="6"/>
      <c r="E17" s="19"/>
      <c r="F17" s="77"/>
      <c r="G17" s="141"/>
    </row>
    <row r="18" spans="1:7" x14ac:dyDescent="0.25">
      <c r="A18" s="10" t="s">
        <v>134</v>
      </c>
      <c r="B18" s="75"/>
      <c r="C18" s="75"/>
      <c r="D18" s="6"/>
      <c r="E18" s="19"/>
      <c r="F18" s="77"/>
      <c r="G18" s="141"/>
    </row>
    <row r="19" spans="1:7" x14ac:dyDescent="0.25">
      <c r="A19" s="5"/>
      <c r="B19" s="75"/>
      <c r="C19" s="75"/>
      <c r="D19" s="6"/>
      <c r="E19" s="19"/>
      <c r="F19" s="77"/>
      <c r="G19" s="141"/>
    </row>
    <row r="20" spans="1:7" x14ac:dyDescent="0.25">
      <c r="A20" s="10" t="s">
        <v>135</v>
      </c>
      <c r="B20" s="75"/>
      <c r="C20" s="75"/>
      <c r="D20" s="6"/>
      <c r="E20" s="19"/>
      <c r="F20" s="77"/>
      <c r="G20" s="141"/>
    </row>
    <row r="21" spans="1:7" x14ac:dyDescent="0.25">
      <c r="A21" s="5"/>
      <c r="B21" s="75"/>
      <c r="C21" s="75"/>
      <c r="D21" s="6"/>
      <c r="E21" s="19"/>
      <c r="F21" s="77"/>
      <c r="G21" s="141"/>
    </row>
    <row r="22" spans="1:7" x14ac:dyDescent="0.25">
      <c r="A22" s="5" t="s">
        <v>242</v>
      </c>
      <c r="B22" s="75"/>
      <c r="C22" s="75"/>
      <c r="D22" s="6"/>
      <c r="E22" s="19"/>
      <c r="F22" s="77"/>
      <c r="G22" s="141"/>
    </row>
    <row r="23" spans="1:7" x14ac:dyDescent="0.25">
      <c r="A23" s="5"/>
      <c r="B23" s="75"/>
      <c r="C23" s="75"/>
      <c r="D23" s="6"/>
      <c r="E23" s="19"/>
      <c r="F23" s="77"/>
      <c r="G23" s="141"/>
    </row>
    <row r="24" spans="1:7" x14ac:dyDescent="0.25">
      <c r="A24" s="5" t="s">
        <v>136</v>
      </c>
      <c r="B24" s="75"/>
      <c r="C24" s="75">
        <v>54000</v>
      </c>
      <c r="D24" s="6"/>
      <c r="E24" s="19"/>
      <c r="F24" s="77"/>
      <c r="G24" s="141"/>
    </row>
    <row r="25" spans="1:7" x14ac:dyDescent="0.25">
      <c r="A25" s="5" t="s">
        <v>137</v>
      </c>
      <c r="B25" s="75"/>
      <c r="C25" s="75">
        <v>28000</v>
      </c>
      <c r="D25" s="6"/>
      <c r="E25" s="19"/>
      <c r="F25" s="77"/>
      <c r="G25" s="141"/>
    </row>
    <row r="26" spans="1:7" x14ac:dyDescent="0.25">
      <c r="A26" s="5" t="s">
        <v>138</v>
      </c>
      <c r="B26" s="75"/>
      <c r="C26" s="75">
        <v>10000</v>
      </c>
      <c r="D26" s="6"/>
      <c r="E26" s="19"/>
      <c r="F26" s="77"/>
      <c r="G26" s="141"/>
    </row>
    <row r="27" spans="1:7" x14ac:dyDescent="0.25">
      <c r="A27" s="22" t="s">
        <v>139</v>
      </c>
      <c r="B27" s="16"/>
      <c r="C27" s="16">
        <f>SUM(C24:C26)</f>
        <v>92000</v>
      </c>
      <c r="D27" s="16"/>
      <c r="E27" s="16">
        <f>C27</f>
        <v>92000</v>
      </c>
      <c r="F27" s="78"/>
      <c r="G27" s="141"/>
    </row>
    <row r="28" spans="1:7" x14ac:dyDescent="0.25">
      <c r="A28" s="5"/>
      <c r="B28" s="8"/>
      <c r="C28" s="8"/>
      <c r="D28" s="6"/>
      <c r="E28" s="19"/>
      <c r="F28" s="77"/>
      <c r="G28" s="141"/>
    </row>
    <row r="29" spans="1:7" x14ac:dyDescent="0.25">
      <c r="A29" s="5"/>
      <c r="B29" s="8"/>
      <c r="C29" s="8"/>
      <c r="D29" s="6"/>
      <c r="E29" s="19"/>
      <c r="F29" s="77"/>
      <c r="G29" s="141"/>
    </row>
    <row r="30" spans="1:7" x14ac:dyDescent="0.25">
      <c r="A30" s="5" t="s">
        <v>140</v>
      </c>
      <c r="B30" s="8"/>
      <c r="C30" s="8"/>
      <c r="D30" s="6"/>
      <c r="E30" s="19"/>
      <c r="F30" s="77"/>
      <c r="G30" s="141"/>
    </row>
    <row r="31" spans="1:7" x14ac:dyDescent="0.25">
      <c r="A31" s="5"/>
      <c r="B31" s="8"/>
      <c r="C31" s="8"/>
      <c r="D31" s="6"/>
      <c r="E31" s="19"/>
      <c r="F31" s="77"/>
      <c r="G31" s="141"/>
    </row>
    <row r="32" spans="1:7" x14ac:dyDescent="0.25">
      <c r="A32" s="5" t="s">
        <v>155</v>
      </c>
      <c r="B32" s="8"/>
      <c r="C32" s="8"/>
      <c r="D32" s="6"/>
      <c r="E32" s="19"/>
      <c r="F32" s="77"/>
      <c r="G32" s="141"/>
    </row>
    <row r="33" spans="1:7" x14ac:dyDescent="0.25">
      <c r="A33" s="5"/>
      <c r="B33" s="8"/>
      <c r="C33" s="8"/>
      <c r="D33" s="6"/>
      <c r="E33" s="19"/>
      <c r="F33" s="77"/>
      <c r="G33" s="141"/>
    </row>
    <row r="34" spans="1:7" x14ac:dyDescent="0.25">
      <c r="A34" s="5" t="s">
        <v>99</v>
      </c>
      <c r="B34" s="8"/>
      <c r="C34" s="8"/>
      <c r="D34" s="6"/>
      <c r="E34" s="19"/>
      <c r="F34" s="77"/>
      <c r="G34" s="141"/>
    </row>
    <row r="35" spans="1:7" x14ac:dyDescent="0.25">
      <c r="A35" s="5" t="s">
        <v>226</v>
      </c>
      <c r="B35" s="8"/>
      <c r="C35" s="8">
        <v>500</v>
      </c>
      <c r="D35" s="6"/>
      <c r="E35" s="19"/>
      <c r="F35" s="77"/>
      <c r="G35" s="141"/>
    </row>
    <row r="36" spans="1:7" x14ac:dyDescent="0.25">
      <c r="A36" s="5" t="s">
        <v>191</v>
      </c>
      <c r="B36" s="8"/>
      <c r="C36" s="6">
        <f>'Verteilung AE UV'!F5</f>
        <v>9180</v>
      </c>
      <c r="D36" s="6"/>
      <c r="E36" s="19"/>
      <c r="F36" s="77"/>
      <c r="G36" s="141"/>
    </row>
    <row r="37" spans="1:7" x14ac:dyDescent="0.25">
      <c r="A37" s="21"/>
      <c r="B37" s="6"/>
      <c r="C37" s="6">
        <f>SUM(C35:C36)</f>
        <v>9680</v>
      </c>
      <c r="D37" s="6">
        <f>C37</f>
        <v>9680</v>
      </c>
      <c r="E37" s="19"/>
      <c r="F37" s="77"/>
      <c r="G37" s="141"/>
    </row>
    <row r="38" spans="1:7" x14ac:dyDescent="0.25">
      <c r="A38" s="5"/>
      <c r="B38" s="8"/>
      <c r="C38" s="8"/>
      <c r="D38" s="6"/>
      <c r="E38" s="19"/>
      <c r="F38" s="77"/>
      <c r="G38" s="141"/>
    </row>
    <row r="39" spans="1:7" x14ac:dyDescent="0.25">
      <c r="A39" s="5" t="s">
        <v>106</v>
      </c>
      <c r="B39" s="8"/>
      <c r="C39" s="8"/>
      <c r="D39" s="6"/>
      <c r="E39" s="19"/>
      <c r="F39" s="77"/>
      <c r="G39" s="141"/>
    </row>
    <row r="40" spans="1:7" x14ac:dyDescent="0.25">
      <c r="A40" s="5" t="s">
        <v>191</v>
      </c>
      <c r="B40" s="8"/>
      <c r="C40" s="6">
        <f>'Verteilung AE UV'!F9</f>
        <v>4560</v>
      </c>
      <c r="D40" s="6"/>
      <c r="E40" s="19"/>
      <c r="F40" s="77"/>
      <c r="G40" s="141"/>
    </row>
    <row r="41" spans="1:7" x14ac:dyDescent="0.25">
      <c r="A41" s="49" t="s">
        <v>227</v>
      </c>
      <c r="B41" s="50"/>
      <c r="C41" s="50">
        <v>500</v>
      </c>
      <c r="D41" s="6"/>
      <c r="E41" s="19"/>
      <c r="F41" s="77"/>
      <c r="G41" s="141"/>
    </row>
    <row r="42" spans="1:7" x14ac:dyDescent="0.25">
      <c r="A42" s="21"/>
      <c r="B42" s="6"/>
      <c r="C42" s="6">
        <f>SUM(C40:C41)</f>
        <v>5060</v>
      </c>
      <c r="D42" s="6">
        <f>C42</f>
        <v>5060</v>
      </c>
      <c r="E42" s="19"/>
      <c r="F42" s="77"/>
      <c r="G42" s="141"/>
    </row>
    <row r="43" spans="1:7" x14ac:dyDescent="0.25">
      <c r="A43" s="5"/>
      <c r="B43" s="8"/>
      <c r="C43" s="8"/>
      <c r="D43" s="6"/>
      <c r="E43" s="19"/>
      <c r="F43" s="77"/>
      <c r="G43" s="141"/>
    </row>
    <row r="44" spans="1:7" x14ac:dyDescent="0.25">
      <c r="A44" s="5" t="s">
        <v>199</v>
      </c>
      <c r="B44" s="8"/>
      <c r="C44" s="8"/>
      <c r="D44" s="6"/>
      <c r="E44" s="19"/>
      <c r="F44" s="77"/>
      <c r="G44" s="141"/>
    </row>
    <row r="45" spans="1:7" x14ac:dyDescent="0.25">
      <c r="A45" s="5" t="s">
        <v>191</v>
      </c>
      <c r="B45" s="8"/>
      <c r="C45" s="6">
        <f>'Verteilung AE UV'!F13</f>
        <v>6600</v>
      </c>
      <c r="D45" s="6"/>
      <c r="E45" s="19"/>
      <c r="F45" s="77"/>
      <c r="G45" s="141"/>
    </row>
    <row r="46" spans="1:7" x14ac:dyDescent="0.25">
      <c r="A46" s="5" t="s">
        <v>218</v>
      </c>
      <c r="B46" s="8"/>
      <c r="C46" s="75">
        <v>29260.5</v>
      </c>
      <c r="D46" s="6"/>
      <c r="E46" s="19"/>
      <c r="F46" s="77"/>
      <c r="G46" s="143"/>
    </row>
    <row r="47" spans="1:7" x14ac:dyDescent="0.25">
      <c r="A47" s="5" t="s">
        <v>210</v>
      </c>
      <c r="B47" s="8"/>
      <c r="C47" s="75">
        <v>3400</v>
      </c>
      <c r="D47" s="6"/>
      <c r="E47" s="19"/>
      <c r="F47" s="77"/>
      <c r="G47" s="141"/>
    </row>
    <row r="48" spans="1:7" s="86" customFormat="1" x14ac:dyDescent="0.25">
      <c r="A48" s="87" t="s">
        <v>323</v>
      </c>
      <c r="B48" s="89"/>
      <c r="C48" s="92">
        <v>5000</v>
      </c>
      <c r="D48" s="88"/>
      <c r="E48" s="91"/>
      <c r="F48" s="93"/>
      <c r="G48" s="141"/>
    </row>
    <row r="49" spans="1:7" x14ac:dyDescent="0.25">
      <c r="A49" s="5" t="s">
        <v>126</v>
      </c>
      <c r="B49" s="8"/>
      <c r="C49" s="75">
        <v>5000</v>
      </c>
      <c r="D49" s="6"/>
      <c r="E49" s="19"/>
      <c r="F49" s="77"/>
      <c r="G49" s="141"/>
    </row>
    <row r="50" spans="1:7" s="86" customFormat="1" x14ac:dyDescent="0.25">
      <c r="A50" s="87" t="s">
        <v>327</v>
      </c>
      <c r="B50" s="89"/>
      <c r="C50" s="92">
        <v>1000</v>
      </c>
      <c r="D50" s="88"/>
      <c r="E50" s="91"/>
      <c r="F50" s="93"/>
      <c r="G50" s="141"/>
    </row>
    <row r="51" spans="1:7" s="86" customFormat="1" x14ac:dyDescent="0.25">
      <c r="A51" s="87" t="s">
        <v>328</v>
      </c>
      <c r="B51" s="89"/>
      <c r="C51" s="92">
        <v>300</v>
      </c>
      <c r="D51" s="88"/>
      <c r="E51" s="91"/>
      <c r="F51" s="93"/>
      <c r="G51" s="141"/>
    </row>
    <row r="52" spans="1:7" x14ac:dyDescent="0.25">
      <c r="A52" s="5" t="s">
        <v>154</v>
      </c>
      <c r="B52" s="8"/>
      <c r="C52" s="8">
        <v>500</v>
      </c>
      <c r="D52" s="6"/>
      <c r="E52" s="19"/>
      <c r="F52" s="77"/>
      <c r="G52" s="141"/>
    </row>
    <row r="53" spans="1:7" x14ac:dyDescent="0.25">
      <c r="A53" s="21"/>
      <c r="B53" s="6"/>
      <c r="C53" s="6">
        <f>SUM(C45:C52)</f>
        <v>51060.5</v>
      </c>
      <c r="D53" s="6">
        <f>C53</f>
        <v>51060.5</v>
      </c>
      <c r="E53" s="19"/>
      <c r="F53" s="77"/>
      <c r="G53" s="141"/>
    </row>
    <row r="54" spans="1:7" x14ac:dyDescent="0.25">
      <c r="A54" s="5"/>
      <c r="B54" s="8"/>
      <c r="C54" s="8"/>
      <c r="D54" s="6"/>
      <c r="E54" s="19"/>
      <c r="F54" s="77"/>
      <c r="G54" s="141"/>
    </row>
    <row r="55" spans="1:7" x14ac:dyDescent="0.25">
      <c r="A55" s="5" t="s">
        <v>238</v>
      </c>
      <c r="B55" s="8"/>
      <c r="C55" s="8"/>
      <c r="D55" s="6"/>
      <c r="E55" s="19"/>
      <c r="F55" s="77"/>
      <c r="G55" s="141"/>
    </row>
    <row r="56" spans="1:7" x14ac:dyDescent="0.25">
      <c r="A56" s="5" t="s">
        <v>191</v>
      </c>
      <c r="B56" s="8"/>
      <c r="C56" s="6">
        <f>'Verteilung AE UV'!F17</f>
        <v>7920</v>
      </c>
      <c r="D56" s="6"/>
      <c r="E56" s="19"/>
      <c r="F56" s="77"/>
      <c r="G56" s="141"/>
    </row>
    <row r="57" spans="1:7" x14ac:dyDescent="0.25">
      <c r="A57" s="5" t="s">
        <v>324</v>
      </c>
      <c r="B57" s="8"/>
      <c r="C57" s="75">
        <v>18000</v>
      </c>
      <c r="D57" s="6"/>
      <c r="E57" s="19"/>
      <c r="F57" s="77"/>
      <c r="G57" s="141"/>
    </row>
    <row r="58" spans="1:7" s="86" customFormat="1" x14ac:dyDescent="0.25">
      <c r="A58" s="87" t="s">
        <v>327</v>
      </c>
      <c r="B58" s="89"/>
      <c r="C58" s="92">
        <v>2300</v>
      </c>
      <c r="D58" s="88"/>
      <c r="E58" s="91"/>
      <c r="F58" s="93"/>
      <c r="G58" s="141"/>
    </row>
    <row r="59" spans="1:7" s="86" customFormat="1" x14ac:dyDescent="0.25">
      <c r="A59" s="87" t="s">
        <v>328</v>
      </c>
      <c r="B59" s="89"/>
      <c r="C59" s="92">
        <v>500</v>
      </c>
      <c r="D59" s="88"/>
      <c r="E59" s="91"/>
      <c r="F59" s="93"/>
      <c r="G59" s="141"/>
    </row>
    <row r="60" spans="1:7" s="86" customFormat="1" x14ac:dyDescent="0.25">
      <c r="A60" s="87" t="s">
        <v>330</v>
      </c>
      <c r="B60" s="89"/>
      <c r="C60" s="92">
        <v>1200</v>
      </c>
      <c r="D60" s="88"/>
      <c r="E60" s="91"/>
      <c r="F60" s="93"/>
      <c r="G60" s="141"/>
    </row>
    <row r="61" spans="1:7" x14ac:dyDescent="0.25">
      <c r="A61" s="5" t="s">
        <v>154</v>
      </c>
      <c r="B61" s="8"/>
      <c r="C61" s="75">
        <v>500</v>
      </c>
      <c r="D61" s="6"/>
      <c r="E61" s="19"/>
      <c r="F61" s="77"/>
      <c r="G61" s="141"/>
    </row>
    <row r="62" spans="1:7" x14ac:dyDescent="0.25">
      <c r="A62" s="21"/>
      <c r="B62" s="6"/>
      <c r="C62" s="6">
        <f>SUM(C56:C61)</f>
        <v>30420</v>
      </c>
      <c r="D62" s="6">
        <f>C62</f>
        <v>30420</v>
      </c>
      <c r="E62" s="19"/>
      <c r="F62" s="77"/>
      <c r="G62" s="141"/>
    </row>
    <row r="63" spans="1:7" x14ac:dyDescent="0.25">
      <c r="A63" s="5"/>
      <c r="B63" s="8"/>
      <c r="C63" s="8"/>
      <c r="D63" s="6"/>
      <c r="E63" s="19"/>
      <c r="F63" s="77"/>
      <c r="G63" s="141"/>
    </row>
    <row r="64" spans="1:7" x14ac:dyDescent="0.25">
      <c r="A64" s="5" t="s">
        <v>337</v>
      </c>
      <c r="B64" s="8"/>
      <c r="C64" s="8"/>
      <c r="D64" s="6"/>
      <c r="E64" s="19"/>
      <c r="F64" s="77"/>
      <c r="G64" s="141"/>
    </row>
    <row r="65" spans="1:18" x14ac:dyDescent="0.25">
      <c r="A65" s="5" t="s">
        <v>191</v>
      </c>
      <c r="B65" s="8"/>
      <c r="C65" s="6">
        <f>'Verteilung AE UV'!F21</f>
        <v>7920</v>
      </c>
      <c r="D65" s="6"/>
      <c r="E65" s="19"/>
      <c r="F65" s="77"/>
      <c r="G65" s="141"/>
    </row>
    <row r="66" spans="1:18" x14ac:dyDescent="0.25">
      <c r="A66" s="5" t="s">
        <v>149</v>
      </c>
      <c r="B66" s="8"/>
      <c r="C66" s="50">
        <v>1500</v>
      </c>
      <c r="D66" s="6"/>
      <c r="E66" s="19"/>
      <c r="F66" s="77"/>
      <c r="G66" s="141"/>
    </row>
    <row r="67" spans="1:18" x14ac:dyDescent="0.25">
      <c r="A67" s="116" t="s">
        <v>249</v>
      </c>
      <c r="B67" s="99"/>
      <c r="C67" s="117">
        <v>13000</v>
      </c>
      <c r="D67" s="6"/>
      <c r="E67" s="19"/>
      <c r="F67" s="77"/>
      <c r="G67" s="141"/>
    </row>
    <row r="68" spans="1:18" s="86" customFormat="1" x14ac:dyDescent="0.25">
      <c r="A68" s="119" t="s">
        <v>329</v>
      </c>
      <c r="B68" s="99"/>
      <c r="C68" s="117">
        <v>2000</v>
      </c>
      <c r="D68" s="88"/>
      <c r="E68" s="91"/>
      <c r="F68" s="93"/>
      <c r="G68" s="141"/>
    </row>
    <row r="69" spans="1:18" x14ac:dyDescent="0.25">
      <c r="A69" s="5" t="s">
        <v>154</v>
      </c>
      <c r="B69" s="8"/>
      <c r="C69" s="75">
        <v>4000</v>
      </c>
      <c r="D69" s="6"/>
      <c r="E69" s="19"/>
      <c r="F69" s="77"/>
      <c r="G69" s="141"/>
    </row>
    <row r="70" spans="1:18" x14ac:dyDescent="0.25">
      <c r="A70" s="21"/>
      <c r="B70" s="6"/>
      <c r="C70" s="6">
        <f>SUM(C65:C69)</f>
        <v>28420</v>
      </c>
      <c r="D70" s="6">
        <f>C70</f>
        <v>28420</v>
      </c>
      <c r="E70" s="19"/>
      <c r="F70" s="77"/>
      <c r="G70" s="141"/>
    </row>
    <row r="71" spans="1:18" s="126" customFormat="1" x14ac:dyDescent="0.25">
      <c r="A71" s="100"/>
      <c r="B71" s="92"/>
      <c r="C71" s="92"/>
      <c r="D71" s="114"/>
      <c r="E71" s="128"/>
      <c r="F71" s="127"/>
      <c r="G71" s="144"/>
    </row>
    <row r="72" spans="1:18" s="86" customFormat="1" x14ac:dyDescent="0.25">
      <c r="A72" s="87" t="s">
        <v>334</v>
      </c>
      <c r="B72" s="89"/>
      <c r="C72" s="89"/>
      <c r="D72" s="88"/>
      <c r="E72" s="91"/>
      <c r="F72" s="93"/>
      <c r="G72" s="141"/>
    </row>
    <row r="73" spans="1:18" s="86" customFormat="1" x14ac:dyDescent="0.25">
      <c r="A73" s="87" t="s">
        <v>191</v>
      </c>
      <c r="B73" s="89"/>
      <c r="C73" s="88">
        <f>'Verteilung AE UV'!F25</f>
        <v>9020</v>
      </c>
      <c r="D73" s="88"/>
      <c r="E73" s="91"/>
      <c r="F73" s="93"/>
      <c r="G73" s="141"/>
    </row>
    <row r="74" spans="1:18" s="86" customFormat="1" x14ac:dyDescent="0.25">
      <c r="A74" s="87" t="s">
        <v>335</v>
      </c>
      <c r="B74" s="89"/>
      <c r="C74" s="92">
        <v>26200</v>
      </c>
      <c r="D74" s="88"/>
      <c r="E74" s="91"/>
      <c r="F74" s="93"/>
      <c r="G74" s="141"/>
    </row>
    <row r="75" spans="1:18" s="86" customFormat="1" x14ac:dyDescent="0.25">
      <c r="A75" s="87" t="s">
        <v>154</v>
      </c>
      <c r="B75" s="89"/>
      <c r="C75" s="92">
        <v>500</v>
      </c>
      <c r="D75" s="88"/>
      <c r="E75" s="91"/>
      <c r="F75" s="93"/>
      <c r="G75" s="141"/>
    </row>
    <row r="76" spans="1:18" s="106" customFormat="1" x14ac:dyDescent="0.25">
      <c r="A76" s="125"/>
      <c r="B76" s="114"/>
      <c r="C76" s="114">
        <f>SUM(C73:C75)</f>
        <v>35720</v>
      </c>
      <c r="D76" s="114">
        <f>C76</f>
        <v>35720</v>
      </c>
      <c r="E76" s="129"/>
      <c r="F76" s="130"/>
      <c r="G76" s="144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1:18" s="106" customFormat="1" x14ac:dyDescent="0.25">
      <c r="A77" s="125"/>
      <c r="B77" s="114"/>
      <c r="C77" s="114"/>
      <c r="D77" s="114"/>
      <c r="E77" s="129"/>
      <c r="F77" s="130"/>
      <c r="G77" s="144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</row>
    <row r="78" spans="1:18" x14ac:dyDescent="0.25">
      <c r="A78" s="5" t="s">
        <v>340</v>
      </c>
      <c r="B78" s="8"/>
      <c r="C78" s="8"/>
      <c r="D78" s="6"/>
      <c r="E78" s="19"/>
      <c r="F78" s="77"/>
      <c r="G78" s="141"/>
    </row>
    <row r="79" spans="1:18" x14ac:dyDescent="0.25">
      <c r="A79" s="5" t="s">
        <v>191</v>
      </c>
      <c r="B79" s="8"/>
      <c r="C79" s="6">
        <f>'Verteilung AE UV'!F30</f>
        <v>7920</v>
      </c>
      <c r="D79" s="6"/>
      <c r="E79" s="19"/>
      <c r="F79" s="77"/>
      <c r="G79" s="141"/>
    </row>
    <row r="80" spans="1:18" s="86" customFormat="1" x14ac:dyDescent="0.25">
      <c r="A80" s="87" t="s">
        <v>245</v>
      </c>
      <c r="B80" s="89"/>
      <c r="C80" s="92">
        <v>1000</v>
      </c>
      <c r="D80" s="88"/>
      <c r="E80" s="91"/>
      <c r="F80" s="93"/>
      <c r="G80" s="141"/>
    </row>
    <row r="81" spans="1:7" s="86" customFormat="1" x14ac:dyDescent="0.25">
      <c r="A81" s="87" t="s">
        <v>331</v>
      </c>
      <c r="B81" s="89"/>
      <c r="C81" s="92">
        <v>1200</v>
      </c>
      <c r="D81" s="88"/>
      <c r="E81" s="91"/>
      <c r="F81" s="93"/>
      <c r="G81" s="141"/>
    </row>
    <row r="82" spans="1:7" s="86" customFormat="1" x14ac:dyDescent="0.25">
      <c r="A82" s="87" t="s">
        <v>328</v>
      </c>
      <c r="B82" s="89"/>
      <c r="C82" s="92">
        <v>500</v>
      </c>
      <c r="D82" s="88"/>
      <c r="E82" s="91"/>
      <c r="F82" s="93"/>
      <c r="G82" s="141"/>
    </row>
    <row r="83" spans="1:7" x14ac:dyDescent="0.25">
      <c r="A83" s="157" t="s">
        <v>154</v>
      </c>
      <c r="B83" s="158"/>
      <c r="C83" s="158">
        <v>1000</v>
      </c>
      <c r="D83" s="6"/>
      <c r="E83" s="19"/>
      <c r="F83" s="77"/>
      <c r="G83" s="141"/>
    </row>
    <row r="84" spans="1:7" x14ac:dyDescent="0.25">
      <c r="A84" s="21"/>
      <c r="B84" s="6"/>
      <c r="C84" s="6">
        <f>SUM(C79:C83)</f>
        <v>11620</v>
      </c>
      <c r="D84" s="6">
        <f>C84</f>
        <v>11620</v>
      </c>
      <c r="E84" s="19"/>
      <c r="F84" s="77"/>
      <c r="G84" s="141"/>
    </row>
    <row r="85" spans="1:7" x14ac:dyDescent="0.25">
      <c r="A85" s="5"/>
      <c r="B85" s="8"/>
      <c r="C85" s="8"/>
      <c r="D85" s="6"/>
      <c r="E85" s="19"/>
      <c r="F85" s="77"/>
      <c r="G85" s="141"/>
    </row>
    <row r="86" spans="1:7" x14ac:dyDescent="0.25">
      <c r="A86" s="5" t="s">
        <v>141</v>
      </c>
      <c r="B86" s="8"/>
      <c r="C86" s="8"/>
      <c r="D86" s="6"/>
      <c r="E86" s="19"/>
      <c r="F86" s="77"/>
      <c r="G86" s="141"/>
    </row>
    <row r="87" spans="1:7" x14ac:dyDescent="0.25">
      <c r="A87" s="5" t="s">
        <v>191</v>
      </c>
      <c r="B87" s="8"/>
      <c r="C87" s="6">
        <f>'Verteilung AE UV'!F34</f>
        <v>5280</v>
      </c>
      <c r="D87" s="6"/>
      <c r="E87" s="19"/>
      <c r="F87" s="77"/>
      <c r="G87" s="141"/>
    </row>
    <row r="88" spans="1:7" x14ac:dyDescent="0.25">
      <c r="A88" s="5" t="s">
        <v>154</v>
      </c>
      <c r="B88" s="8"/>
      <c r="C88" s="75">
        <v>500</v>
      </c>
      <c r="D88" s="6"/>
      <c r="E88" s="19"/>
      <c r="F88" s="77"/>
      <c r="G88" s="141"/>
    </row>
    <row r="89" spans="1:7" s="86" customFormat="1" x14ac:dyDescent="0.25">
      <c r="A89" s="87" t="s">
        <v>332</v>
      </c>
      <c r="B89" s="89"/>
      <c r="C89" s="92">
        <v>1000</v>
      </c>
      <c r="D89" s="88"/>
      <c r="E89" s="91"/>
      <c r="F89" s="93"/>
      <c r="G89" s="141"/>
    </row>
    <row r="90" spans="1:7" s="86" customFormat="1" x14ac:dyDescent="0.25">
      <c r="A90" s="87" t="s">
        <v>328</v>
      </c>
      <c r="B90" s="89"/>
      <c r="C90" s="92">
        <v>500</v>
      </c>
      <c r="D90" s="88"/>
      <c r="E90" s="91"/>
      <c r="F90" s="93"/>
      <c r="G90" s="141"/>
    </row>
    <row r="91" spans="1:7" x14ac:dyDescent="0.25">
      <c r="A91" s="21"/>
      <c r="B91" s="6"/>
      <c r="C91" s="6">
        <f>SUM(C87:C90)</f>
        <v>7280</v>
      </c>
      <c r="D91" s="6">
        <f>C91</f>
        <v>7280</v>
      </c>
      <c r="E91" s="19"/>
      <c r="F91" s="77"/>
      <c r="G91" s="141"/>
    </row>
    <row r="92" spans="1:7" x14ac:dyDescent="0.25">
      <c r="A92" s="5"/>
      <c r="B92" s="8"/>
      <c r="C92" s="8"/>
      <c r="D92" s="6"/>
      <c r="E92" s="19"/>
      <c r="F92" s="77"/>
      <c r="G92" s="141"/>
    </row>
    <row r="93" spans="1:7" x14ac:dyDescent="0.25">
      <c r="A93" s="5" t="s">
        <v>185</v>
      </c>
      <c r="B93" s="8"/>
      <c r="C93" s="8"/>
      <c r="D93" s="6"/>
      <c r="E93" s="19"/>
      <c r="F93" s="77"/>
      <c r="G93" s="141"/>
    </row>
    <row r="94" spans="1:7" x14ac:dyDescent="0.25">
      <c r="A94" s="5" t="s">
        <v>191</v>
      </c>
      <c r="B94" s="8"/>
      <c r="C94" s="6">
        <f>'Verteilung AE UV'!F38</f>
        <v>5280</v>
      </c>
      <c r="D94" s="6"/>
      <c r="E94" s="19"/>
      <c r="F94" s="77"/>
      <c r="G94" s="141"/>
    </row>
    <row r="95" spans="1:7" x14ac:dyDescent="0.25">
      <c r="A95" s="5" t="s">
        <v>154</v>
      </c>
      <c r="B95" s="8"/>
      <c r="C95" s="75">
        <v>500</v>
      </c>
      <c r="D95" s="6"/>
      <c r="E95" s="19"/>
      <c r="F95" s="77"/>
      <c r="G95" s="141"/>
    </row>
    <row r="96" spans="1:7" s="86" customFormat="1" x14ac:dyDescent="0.25">
      <c r="A96" s="87" t="s">
        <v>328</v>
      </c>
      <c r="B96" s="89"/>
      <c r="C96" s="92">
        <v>500</v>
      </c>
      <c r="D96" s="88"/>
      <c r="E96" s="91"/>
      <c r="F96" s="93"/>
      <c r="G96" s="141"/>
    </row>
    <row r="97" spans="1:7" s="86" customFormat="1" x14ac:dyDescent="0.25">
      <c r="A97" s="87" t="s">
        <v>327</v>
      </c>
      <c r="B97" s="89"/>
      <c r="C97" s="92">
        <v>1000</v>
      </c>
      <c r="D97" s="88"/>
      <c r="E97" s="91"/>
      <c r="F97" s="93"/>
      <c r="G97" s="141"/>
    </row>
    <row r="98" spans="1:7" x14ac:dyDescent="0.25">
      <c r="A98" s="21"/>
      <c r="B98" s="6"/>
      <c r="C98" s="6">
        <f>SUM(C94:C97)</f>
        <v>7280</v>
      </c>
      <c r="D98" s="6">
        <f>C98</f>
        <v>7280</v>
      </c>
      <c r="E98" s="19"/>
      <c r="F98" s="77"/>
      <c r="G98" s="141"/>
    </row>
    <row r="99" spans="1:7" x14ac:dyDescent="0.25">
      <c r="A99" s="5"/>
      <c r="B99" s="8"/>
      <c r="C99" s="8"/>
      <c r="D99" s="6"/>
      <c r="E99" s="19"/>
      <c r="F99" s="77"/>
      <c r="G99" s="141"/>
    </row>
    <row r="100" spans="1:7" x14ac:dyDescent="0.25">
      <c r="A100" s="5" t="s">
        <v>341</v>
      </c>
      <c r="B100" s="8"/>
      <c r="C100" s="8"/>
      <c r="D100" s="6"/>
      <c r="E100" s="19"/>
      <c r="F100" s="77"/>
      <c r="G100" s="141"/>
    </row>
    <row r="101" spans="1:7" x14ac:dyDescent="0.25">
      <c r="A101" s="5" t="s">
        <v>191</v>
      </c>
      <c r="B101" s="8"/>
      <c r="C101" s="6">
        <f>'Verteilung AE UV'!F42</f>
        <v>5280</v>
      </c>
      <c r="D101" s="6"/>
      <c r="E101" s="19"/>
      <c r="F101" s="77"/>
      <c r="G101" s="141"/>
    </row>
    <row r="102" spans="1:7" s="86" customFormat="1" x14ac:dyDescent="0.25">
      <c r="A102" s="87" t="s">
        <v>327</v>
      </c>
      <c r="B102" s="89"/>
      <c r="C102" s="92">
        <v>2300</v>
      </c>
      <c r="D102" s="88"/>
      <c r="E102" s="91"/>
      <c r="F102" s="93"/>
      <c r="G102" s="141"/>
    </row>
    <row r="103" spans="1:7" x14ac:dyDescent="0.25">
      <c r="A103" s="5" t="s">
        <v>154</v>
      </c>
      <c r="B103" s="8"/>
      <c r="C103" s="75">
        <v>1500</v>
      </c>
      <c r="D103" s="6"/>
      <c r="E103" s="19"/>
      <c r="F103" s="77"/>
      <c r="G103" s="141"/>
    </row>
    <row r="104" spans="1:7" x14ac:dyDescent="0.25">
      <c r="A104" s="21"/>
      <c r="B104" s="6"/>
      <c r="C104" s="6">
        <f>SUM(C101:C103)</f>
        <v>9080</v>
      </c>
      <c r="D104" s="6">
        <f>C104</f>
        <v>9080</v>
      </c>
      <c r="E104" s="19"/>
      <c r="F104" s="77"/>
      <c r="G104" s="141"/>
    </row>
    <row r="105" spans="1:7" x14ac:dyDescent="0.25">
      <c r="A105" s="5"/>
      <c r="B105" s="8"/>
      <c r="C105" s="8"/>
      <c r="D105" s="6"/>
      <c r="E105" s="19"/>
      <c r="F105" s="77"/>
      <c r="G105" s="141"/>
    </row>
    <row r="106" spans="1:7" x14ac:dyDescent="0.25">
      <c r="A106" s="5" t="s">
        <v>196</v>
      </c>
      <c r="B106" s="8"/>
      <c r="C106" s="8"/>
      <c r="D106" s="6"/>
      <c r="E106" s="19"/>
      <c r="F106" s="77"/>
      <c r="G106" s="141"/>
    </row>
    <row r="107" spans="1:7" x14ac:dyDescent="0.25">
      <c r="A107" s="5" t="s">
        <v>191</v>
      </c>
      <c r="B107" s="8"/>
      <c r="C107" s="6">
        <f>'Verteilung AE UV'!F46</f>
        <v>10440</v>
      </c>
      <c r="D107" s="6"/>
      <c r="E107" s="19"/>
      <c r="F107" s="77"/>
      <c r="G107" s="141"/>
    </row>
    <row r="108" spans="1:7" x14ac:dyDescent="0.25">
      <c r="A108" s="5" t="s">
        <v>226</v>
      </c>
      <c r="B108" s="8"/>
      <c r="C108" s="75">
        <v>4000</v>
      </c>
      <c r="D108" s="6"/>
      <c r="E108" s="19"/>
      <c r="F108" s="77"/>
      <c r="G108" s="141"/>
    </row>
    <row r="109" spans="1:7" s="86" customFormat="1" x14ac:dyDescent="0.25">
      <c r="A109" s="87" t="s">
        <v>333</v>
      </c>
      <c r="B109" s="89"/>
      <c r="C109" s="92">
        <v>3000</v>
      </c>
      <c r="D109" s="88"/>
      <c r="E109" s="91"/>
      <c r="F109" s="93"/>
      <c r="G109" s="141"/>
    </row>
    <row r="110" spans="1:7" x14ac:dyDescent="0.25">
      <c r="A110" s="21"/>
      <c r="B110" s="6"/>
      <c r="C110" s="6">
        <f>SUM(C107:C109)</f>
        <v>17440</v>
      </c>
      <c r="D110" s="6">
        <f>C110</f>
        <v>17440</v>
      </c>
      <c r="E110" s="19"/>
      <c r="F110" s="77"/>
      <c r="G110" s="141"/>
    </row>
    <row r="111" spans="1:7" x14ac:dyDescent="0.25">
      <c r="A111" s="5"/>
      <c r="B111" s="8"/>
      <c r="C111" s="8"/>
      <c r="D111" s="6"/>
      <c r="E111" s="19"/>
      <c r="F111" s="77"/>
      <c r="G111" s="141"/>
    </row>
    <row r="112" spans="1:7" x14ac:dyDescent="0.25">
      <c r="A112" s="5" t="s">
        <v>197</v>
      </c>
      <c r="B112" s="8"/>
      <c r="C112" s="8"/>
      <c r="D112" s="6"/>
      <c r="E112" s="19"/>
      <c r="F112" s="77"/>
      <c r="G112" s="141"/>
    </row>
    <row r="113" spans="1:7" x14ac:dyDescent="0.25">
      <c r="A113" s="100" t="s">
        <v>191</v>
      </c>
      <c r="B113" s="92"/>
      <c r="C113" s="114">
        <v>20000</v>
      </c>
      <c r="D113" s="6"/>
      <c r="E113" s="19"/>
      <c r="F113" s="77"/>
      <c r="G113" s="141"/>
    </row>
    <row r="114" spans="1:7" x14ac:dyDescent="0.25">
      <c r="A114" s="5" t="s">
        <v>154</v>
      </c>
      <c r="B114" s="8"/>
      <c r="C114" s="75">
        <v>4500</v>
      </c>
      <c r="D114" s="6"/>
      <c r="E114" s="19"/>
      <c r="F114" s="77"/>
      <c r="G114" s="141"/>
    </row>
    <row r="115" spans="1:7" x14ac:dyDescent="0.25">
      <c r="A115" s="21"/>
      <c r="B115" s="6"/>
      <c r="C115" s="6">
        <f>SUM(C113:C114)</f>
        <v>24500</v>
      </c>
      <c r="D115" s="6">
        <f>C115</f>
        <v>24500</v>
      </c>
      <c r="E115" s="19"/>
      <c r="F115" s="77"/>
      <c r="G115" s="141"/>
    </row>
    <row r="116" spans="1:7" x14ac:dyDescent="0.25">
      <c r="A116" s="5"/>
      <c r="B116" s="8"/>
      <c r="C116" s="8"/>
      <c r="D116" s="92"/>
      <c r="E116" s="19"/>
      <c r="F116" s="77"/>
      <c r="G116" s="141"/>
    </row>
    <row r="117" spans="1:7" x14ac:dyDescent="0.25">
      <c r="A117" s="100"/>
      <c r="B117" s="92"/>
      <c r="C117" s="92"/>
      <c r="D117" s="92"/>
      <c r="E117" s="19"/>
      <c r="F117" s="77"/>
      <c r="G117" s="141"/>
    </row>
    <row r="118" spans="1:7" x14ac:dyDescent="0.25">
      <c r="A118" s="100"/>
      <c r="B118" s="92"/>
      <c r="C118" s="115"/>
      <c r="D118" s="92"/>
      <c r="E118" s="19"/>
      <c r="F118" s="77"/>
      <c r="G118" s="141"/>
    </row>
    <row r="119" spans="1:7" x14ac:dyDescent="0.25">
      <c r="A119" s="100"/>
      <c r="B119" s="92"/>
      <c r="C119" s="92"/>
      <c r="D119" s="92"/>
      <c r="E119" s="19"/>
      <c r="F119" s="77"/>
      <c r="G119" s="141"/>
    </row>
    <row r="120" spans="1:7" x14ac:dyDescent="0.25">
      <c r="A120" s="92"/>
      <c r="B120" s="92"/>
      <c r="C120" s="92"/>
      <c r="D120" s="92"/>
      <c r="E120" s="19"/>
      <c r="F120" s="77"/>
      <c r="G120" s="141"/>
    </row>
    <row r="121" spans="1:7" x14ac:dyDescent="0.25">
      <c r="E121" s="19"/>
      <c r="F121" s="77"/>
      <c r="G121"/>
    </row>
    <row r="122" spans="1:7" x14ac:dyDescent="0.25">
      <c r="A122" s="20" t="s">
        <v>100</v>
      </c>
      <c r="B122" s="19"/>
      <c r="C122" s="19"/>
      <c r="D122" s="121">
        <f xml:space="preserve"> D115+D110+D104+D98+D91+D84+D70+D62+D53+D42+D37+D76</f>
        <v>237560.5</v>
      </c>
      <c r="E122" s="19"/>
      <c r="F122" s="77"/>
      <c r="G122" s="141"/>
    </row>
    <row r="123" spans="1:7" x14ac:dyDescent="0.25">
      <c r="A123" s="5"/>
      <c r="B123" s="8"/>
      <c r="C123" s="8"/>
      <c r="D123" s="6"/>
      <c r="E123" s="19"/>
      <c r="F123" s="77"/>
      <c r="G123" s="141"/>
    </row>
    <row r="124" spans="1:7" x14ac:dyDescent="0.25">
      <c r="A124" s="5" t="s">
        <v>157</v>
      </c>
      <c r="B124" s="8"/>
      <c r="C124" s="8"/>
      <c r="D124" s="6"/>
      <c r="E124" s="19"/>
      <c r="F124" s="77"/>
      <c r="G124" s="141"/>
    </row>
    <row r="125" spans="1:7" x14ac:dyDescent="0.25">
      <c r="A125" s="5" t="s">
        <v>108</v>
      </c>
      <c r="B125" s="8"/>
      <c r="C125" s="8">
        <v>1500</v>
      </c>
      <c r="D125" s="6"/>
      <c r="E125" s="19"/>
      <c r="F125" s="77"/>
      <c r="G125" s="141"/>
    </row>
    <row r="126" spans="1:7" x14ac:dyDescent="0.25">
      <c r="A126" s="5" t="s">
        <v>142</v>
      </c>
      <c r="B126" s="8"/>
      <c r="C126" s="8">
        <v>200</v>
      </c>
      <c r="D126" s="6"/>
      <c r="E126" s="19"/>
      <c r="F126" s="77"/>
      <c r="G126" s="141"/>
    </row>
    <row r="127" spans="1:7" x14ac:dyDescent="0.25">
      <c r="A127" s="101" t="s">
        <v>247</v>
      </c>
      <c r="B127" s="99"/>
      <c r="C127" s="118">
        <v>10000</v>
      </c>
      <c r="D127" s="6"/>
      <c r="E127" s="19"/>
      <c r="F127" s="77"/>
      <c r="G127" s="141"/>
    </row>
    <row r="128" spans="1:7" x14ac:dyDescent="0.25">
      <c r="A128" s="80" t="s">
        <v>101</v>
      </c>
      <c r="B128" s="81"/>
      <c r="C128" s="19">
        <f>SUM(C125:C127)</f>
        <v>11700</v>
      </c>
      <c r="D128" s="19">
        <f>C128</f>
        <v>11700</v>
      </c>
      <c r="E128" s="19"/>
      <c r="F128" s="77"/>
      <c r="G128" s="141"/>
    </row>
    <row r="129" spans="1:7" x14ac:dyDescent="0.25">
      <c r="A129" s="5"/>
      <c r="B129" s="8"/>
      <c r="C129" s="8"/>
      <c r="D129" s="6"/>
      <c r="E129" s="19"/>
      <c r="F129" s="77"/>
      <c r="G129" s="141"/>
    </row>
    <row r="130" spans="1:7" x14ac:dyDescent="0.25">
      <c r="A130" s="5" t="s">
        <v>156</v>
      </c>
      <c r="B130" s="8"/>
      <c r="C130" s="8"/>
      <c r="D130" s="6"/>
      <c r="E130" s="19"/>
      <c r="F130" s="77"/>
      <c r="G130" s="141"/>
    </row>
    <row r="131" spans="1:7" x14ac:dyDescent="0.25">
      <c r="A131" s="5" t="s">
        <v>110</v>
      </c>
      <c r="B131" s="8"/>
      <c r="C131" s="8">
        <v>1200</v>
      </c>
      <c r="D131" s="6"/>
      <c r="E131" s="19"/>
      <c r="F131" s="77"/>
      <c r="G131" s="141"/>
    </row>
    <row r="132" spans="1:7" x14ac:dyDescent="0.25">
      <c r="A132" s="5" t="s">
        <v>111</v>
      </c>
      <c r="B132" s="8"/>
      <c r="C132" s="8">
        <v>1300</v>
      </c>
      <c r="D132" s="6"/>
      <c r="E132" s="19"/>
      <c r="F132" s="77"/>
      <c r="G132" s="141"/>
    </row>
    <row r="133" spans="1:7" x14ac:dyDescent="0.25">
      <c r="A133" s="100" t="s">
        <v>112</v>
      </c>
      <c r="B133" s="8"/>
      <c r="C133" s="8">
        <v>4800</v>
      </c>
      <c r="D133" s="6"/>
      <c r="E133" s="19"/>
      <c r="F133" s="77"/>
      <c r="G133" s="141"/>
    </row>
    <row r="134" spans="1:7" x14ac:dyDescent="0.25">
      <c r="A134" s="5" t="s">
        <v>203</v>
      </c>
      <c r="B134" s="8"/>
      <c r="C134" s="8">
        <v>500</v>
      </c>
      <c r="D134" s="6"/>
      <c r="E134" s="19"/>
      <c r="F134" s="77"/>
      <c r="G134" s="141"/>
    </row>
    <row r="135" spans="1:7" x14ac:dyDescent="0.25">
      <c r="A135" s="5" t="s">
        <v>153</v>
      </c>
      <c r="B135" s="8"/>
      <c r="C135" s="8">
        <v>600</v>
      </c>
      <c r="D135" s="6"/>
      <c r="E135" s="19"/>
      <c r="F135" s="77"/>
      <c r="G135" s="141"/>
    </row>
    <row r="136" spans="1:7" x14ac:dyDescent="0.25">
      <c r="A136" s="5" t="s">
        <v>70</v>
      </c>
      <c r="B136" s="8"/>
      <c r="C136" s="8">
        <v>700</v>
      </c>
      <c r="D136" s="6"/>
      <c r="E136" s="19"/>
      <c r="F136" s="77"/>
      <c r="G136" s="141"/>
    </row>
    <row r="137" spans="1:7" x14ac:dyDescent="0.25">
      <c r="A137" s="5" t="s">
        <v>71</v>
      </c>
      <c r="B137" s="8"/>
      <c r="C137" s="8">
        <v>500</v>
      </c>
      <c r="D137" s="6"/>
      <c r="E137" s="19"/>
      <c r="F137" s="77"/>
      <c r="G137" s="141"/>
    </row>
    <row r="138" spans="1:7" x14ac:dyDescent="0.25">
      <c r="A138" s="5" t="s">
        <v>105</v>
      </c>
      <c r="B138" s="8"/>
      <c r="C138" s="8">
        <v>500</v>
      </c>
      <c r="D138" s="6"/>
      <c r="E138" s="19"/>
      <c r="F138" s="77"/>
      <c r="G138" s="141"/>
    </row>
    <row r="139" spans="1:7" x14ac:dyDescent="0.25">
      <c r="A139" s="5" t="s">
        <v>209</v>
      </c>
      <c r="B139" s="8"/>
      <c r="C139" s="8">
        <v>1000</v>
      </c>
      <c r="D139" s="6"/>
      <c r="E139" s="19"/>
      <c r="F139" s="77"/>
      <c r="G139" s="141"/>
    </row>
    <row r="140" spans="1:7" x14ac:dyDescent="0.25">
      <c r="A140" s="5" t="s">
        <v>246</v>
      </c>
      <c r="B140" s="8"/>
      <c r="C140" s="8">
        <v>4000</v>
      </c>
      <c r="D140" s="6"/>
      <c r="E140" s="19"/>
      <c r="F140" s="77"/>
      <c r="G140" s="141"/>
    </row>
    <row r="141" spans="1:7" s="86" customFormat="1" x14ac:dyDescent="0.25">
      <c r="A141" s="87" t="s">
        <v>326</v>
      </c>
      <c r="B141" s="89"/>
      <c r="C141" s="89">
        <v>7500</v>
      </c>
      <c r="D141" s="88"/>
      <c r="E141" s="91"/>
      <c r="F141" s="93"/>
      <c r="G141" s="141"/>
    </row>
    <row r="142" spans="1:7" x14ac:dyDescent="0.25">
      <c r="A142" s="20" t="s">
        <v>102</v>
      </c>
      <c r="B142" s="19"/>
      <c r="C142" s="19">
        <f>SUM(C131:C141)</f>
        <v>22600</v>
      </c>
      <c r="D142" s="19">
        <f>C142</f>
        <v>22600</v>
      </c>
      <c r="E142" s="19"/>
      <c r="F142" s="77"/>
      <c r="G142" s="141"/>
    </row>
    <row r="143" spans="1:7" x14ac:dyDescent="0.25">
      <c r="A143" s="5"/>
      <c r="B143" s="8"/>
      <c r="C143" s="8"/>
      <c r="D143" s="6"/>
      <c r="E143" s="19"/>
      <c r="F143" s="77"/>
      <c r="G143" s="141"/>
    </row>
    <row r="144" spans="1:7" x14ac:dyDescent="0.25">
      <c r="A144" s="22" t="s">
        <v>143</v>
      </c>
      <c r="B144" s="16"/>
      <c r="C144" s="16"/>
      <c r="D144" s="16">
        <f xml:space="preserve"> D142+D128+D122</f>
        <v>271860.5</v>
      </c>
      <c r="E144" s="122">
        <f xml:space="preserve"> D144</f>
        <v>271860.5</v>
      </c>
      <c r="F144" s="77"/>
      <c r="G144" s="141"/>
    </row>
    <row r="145" spans="1:7" x14ac:dyDescent="0.25">
      <c r="A145" s="5"/>
      <c r="B145" s="8"/>
      <c r="C145" s="8"/>
      <c r="D145" s="6"/>
      <c r="E145" s="19"/>
      <c r="F145" s="77"/>
      <c r="G145" s="141"/>
    </row>
    <row r="146" spans="1:7" x14ac:dyDescent="0.25">
      <c r="A146" s="22" t="s">
        <v>239</v>
      </c>
      <c r="B146" s="16"/>
      <c r="C146" s="16"/>
      <c r="D146" s="16"/>
      <c r="E146" s="16">
        <f>E144+E27</f>
        <v>363860.5</v>
      </c>
      <c r="F146" s="78">
        <f>E146</f>
        <v>363860.5</v>
      </c>
      <c r="G146" s="141"/>
    </row>
    <row r="147" spans="1:7" x14ac:dyDescent="0.25">
      <c r="A147" s="5"/>
      <c r="B147" s="8"/>
      <c r="C147" s="8"/>
      <c r="D147" s="6"/>
      <c r="E147" s="19"/>
      <c r="F147" s="77"/>
      <c r="G147" s="141"/>
    </row>
    <row r="148" spans="1:7" x14ac:dyDescent="0.25">
      <c r="A148" s="10" t="s">
        <v>144</v>
      </c>
      <c r="B148" s="8"/>
      <c r="C148" s="8"/>
      <c r="D148" s="6"/>
      <c r="E148" s="19"/>
      <c r="F148" s="77"/>
      <c r="G148" s="141"/>
    </row>
    <row r="149" spans="1:7" x14ac:dyDescent="0.25">
      <c r="A149" s="5"/>
      <c r="B149" s="8"/>
      <c r="C149" s="8"/>
      <c r="D149" s="6"/>
      <c r="E149" s="19"/>
      <c r="F149" s="77"/>
      <c r="G149" s="141"/>
    </row>
    <row r="150" spans="1:7" x14ac:dyDescent="0.25">
      <c r="A150" s="5" t="s">
        <v>193</v>
      </c>
      <c r="B150" s="8"/>
      <c r="C150" s="8"/>
      <c r="D150" s="6"/>
      <c r="E150" s="19"/>
      <c r="F150" s="77"/>
      <c r="G150" s="141"/>
    </row>
    <row r="151" spans="1:7" x14ac:dyDescent="0.25">
      <c r="A151" s="5" t="s">
        <v>191</v>
      </c>
      <c r="B151" s="8"/>
      <c r="C151" s="6">
        <f>'Verteilung HB FVen'!D20</f>
        <v>1375</v>
      </c>
      <c r="D151" s="6"/>
      <c r="E151" s="19"/>
      <c r="F151" s="77"/>
      <c r="G151" s="141"/>
    </row>
    <row r="152" spans="1:7" x14ac:dyDescent="0.25">
      <c r="A152" s="5" t="s">
        <v>226</v>
      </c>
      <c r="B152" s="8"/>
      <c r="C152" s="6">
        <f>'Verteilung HB FVen'!E20</f>
        <v>4726.3424596848754</v>
      </c>
      <c r="D152" s="6"/>
      <c r="E152" s="19"/>
      <c r="F152" s="77"/>
      <c r="G152" s="141"/>
    </row>
    <row r="153" spans="1:7" x14ac:dyDescent="0.25">
      <c r="A153" s="20"/>
      <c r="B153" s="19"/>
      <c r="C153" s="19">
        <f>SUM(C151:C152)</f>
        <v>6101.3424596848754</v>
      </c>
      <c r="D153" s="19"/>
      <c r="E153" s="19">
        <f>C153</f>
        <v>6101.3424596848754</v>
      </c>
      <c r="F153" s="77"/>
      <c r="G153" s="141"/>
    </row>
    <row r="154" spans="1:7" x14ac:dyDescent="0.25">
      <c r="A154" s="5"/>
      <c r="B154" s="8"/>
      <c r="C154" s="8"/>
      <c r="D154" s="6"/>
      <c r="E154" s="19"/>
      <c r="F154" s="77"/>
      <c r="G154" s="141"/>
    </row>
    <row r="155" spans="1:7" x14ac:dyDescent="0.25">
      <c r="A155" s="5" t="s">
        <v>228</v>
      </c>
      <c r="B155" s="8"/>
      <c r="C155" s="8"/>
      <c r="D155" s="6"/>
      <c r="E155" s="19"/>
      <c r="F155" s="77"/>
      <c r="G155" s="141"/>
    </row>
    <row r="156" spans="1:7" x14ac:dyDescent="0.25">
      <c r="A156" s="5" t="s">
        <v>191</v>
      </c>
      <c r="B156" s="8"/>
      <c r="C156" s="6">
        <f>'Verteilung HB FVen'!D21</f>
        <v>1650</v>
      </c>
      <c r="D156" s="6"/>
      <c r="E156" s="19"/>
      <c r="F156" s="77"/>
      <c r="G156" s="141"/>
    </row>
    <row r="157" spans="1:7" x14ac:dyDescent="0.25">
      <c r="A157" s="5" t="s">
        <v>226</v>
      </c>
      <c r="B157" s="8"/>
      <c r="C157" s="6">
        <f>'Verteilung HB FVen'!E21</f>
        <v>8562.7131429750661</v>
      </c>
      <c r="D157" s="6"/>
      <c r="E157" s="19"/>
      <c r="F157" s="77"/>
      <c r="G157" s="141"/>
    </row>
    <row r="158" spans="1:7" x14ac:dyDescent="0.25">
      <c r="A158" s="20"/>
      <c r="B158" s="19"/>
      <c r="C158" s="19">
        <f>SUM(C156:C157)</f>
        <v>10212.713142975066</v>
      </c>
      <c r="D158" s="19"/>
      <c r="E158" s="19">
        <f>C158</f>
        <v>10212.713142975066</v>
      </c>
      <c r="F158" s="77"/>
      <c r="G158" s="141"/>
    </row>
    <row r="159" spans="1:7" x14ac:dyDescent="0.25">
      <c r="A159" s="5"/>
      <c r="B159" s="8"/>
      <c r="C159" s="8"/>
      <c r="D159" s="6"/>
      <c r="E159" s="19"/>
      <c r="F159" s="77"/>
      <c r="G159" s="141"/>
    </row>
    <row r="160" spans="1:7" x14ac:dyDescent="0.25">
      <c r="A160" s="5" t="s">
        <v>194</v>
      </c>
      <c r="B160" s="8"/>
      <c r="C160" s="8"/>
      <c r="D160" s="6"/>
      <c r="E160" s="19"/>
      <c r="F160" s="77"/>
      <c r="G160" s="141"/>
    </row>
    <row r="161" spans="1:8" x14ac:dyDescent="0.25">
      <c r="A161" s="5" t="s">
        <v>191</v>
      </c>
      <c r="B161" s="8"/>
      <c r="C161" s="6">
        <f>'Verteilung HB FVen'!D22</f>
        <v>1925</v>
      </c>
      <c r="D161" s="6"/>
      <c r="E161" s="19"/>
      <c r="F161" s="77"/>
      <c r="G161" s="141"/>
    </row>
    <row r="162" spans="1:8" x14ac:dyDescent="0.25">
      <c r="A162" s="5" t="s">
        <v>226</v>
      </c>
      <c r="B162" s="8"/>
      <c r="C162" s="6">
        <f>'Verteilung HB FVen'!E22</f>
        <v>13785.256969484653</v>
      </c>
      <c r="D162" s="6"/>
      <c r="E162" s="19"/>
      <c r="F162" s="77"/>
      <c r="G162" s="141"/>
    </row>
    <row r="163" spans="1:8" x14ac:dyDescent="0.25">
      <c r="A163" s="20"/>
      <c r="B163" s="19"/>
      <c r="C163" s="19">
        <f>SUM(C161:C162)</f>
        <v>15710.256969484653</v>
      </c>
      <c r="D163" s="19"/>
      <c r="E163" s="19">
        <f>C163</f>
        <v>15710.256969484653</v>
      </c>
      <c r="F163" s="77"/>
      <c r="G163" s="141"/>
    </row>
    <row r="164" spans="1:8" x14ac:dyDescent="0.25">
      <c r="A164" s="5"/>
      <c r="B164" s="8"/>
      <c r="C164" s="8"/>
      <c r="D164" s="6"/>
      <c r="E164" s="19"/>
      <c r="F164" s="77"/>
      <c r="G164" s="141"/>
    </row>
    <row r="165" spans="1:8" x14ac:dyDescent="0.25">
      <c r="A165" s="5" t="s">
        <v>195</v>
      </c>
      <c r="B165" s="8"/>
      <c r="C165" s="8"/>
      <c r="D165" s="6"/>
      <c r="E165" s="19"/>
      <c r="F165" s="77"/>
      <c r="G165" s="141"/>
    </row>
    <row r="166" spans="1:8" x14ac:dyDescent="0.25">
      <c r="A166" s="5" t="s">
        <v>191</v>
      </c>
      <c r="B166" s="8"/>
      <c r="C166" s="6">
        <f>'Verteilung HB FVen'!D23</f>
        <v>1650</v>
      </c>
      <c r="D166" s="6"/>
      <c r="E166" s="19"/>
      <c r="F166" s="77"/>
      <c r="G166" s="141"/>
    </row>
    <row r="167" spans="1:8" x14ac:dyDescent="0.25">
      <c r="A167" s="5" t="s">
        <v>226</v>
      </c>
      <c r="B167" s="8"/>
      <c r="C167" s="6">
        <f>'Verteilung HB FVen'!E23</f>
        <v>10949.618427855406</v>
      </c>
      <c r="D167" s="6"/>
      <c r="E167" s="19"/>
      <c r="F167" s="77"/>
      <c r="G167" s="141"/>
    </row>
    <row r="168" spans="1:8" x14ac:dyDescent="0.25">
      <c r="A168" s="20"/>
      <c r="B168" s="19"/>
      <c r="C168" s="19">
        <f>SUM(C166:C167)</f>
        <v>12599.618427855406</v>
      </c>
      <c r="D168" s="19"/>
      <c r="E168" s="19">
        <f>C168</f>
        <v>12599.618427855406</v>
      </c>
      <c r="F168" s="77"/>
      <c r="G168" s="141"/>
    </row>
    <row r="169" spans="1:8" x14ac:dyDescent="0.25">
      <c r="A169" s="5"/>
      <c r="B169" s="8"/>
      <c r="C169" s="8"/>
      <c r="D169" s="6"/>
      <c r="E169" s="19"/>
      <c r="F169" s="77"/>
      <c r="G169" s="141"/>
    </row>
    <row r="170" spans="1:8" s="9" customFormat="1" x14ac:dyDescent="0.25">
      <c r="A170" s="22" t="s">
        <v>146</v>
      </c>
      <c r="B170" s="16"/>
      <c r="C170" s="16"/>
      <c r="D170" s="16"/>
      <c r="E170" s="16">
        <f>SUM(E153:E169)</f>
        <v>44623.930999999997</v>
      </c>
      <c r="F170" s="78">
        <f>E170</f>
        <v>44623.930999999997</v>
      </c>
      <c r="G170" s="142"/>
      <c r="H170"/>
    </row>
    <row r="171" spans="1:8" x14ac:dyDescent="0.25">
      <c r="A171" s="5"/>
      <c r="B171" s="8"/>
      <c r="C171" s="8"/>
      <c r="D171" s="6"/>
      <c r="E171" s="19"/>
      <c r="F171" s="77"/>
      <c r="G171" s="141"/>
    </row>
    <row r="172" spans="1:8" x14ac:dyDescent="0.25">
      <c r="A172" s="5"/>
      <c r="B172" s="8"/>
      <c r="C172" s="8"/>
      <c r="D172" s="6"/>
      <c r="E172" s="19"/>
      <c r="F172" s="77"/>
      <c r="G172" s="141"/>
    </row>
    <row r="173" spans="1:8" x14ac:dyDescent="0.25">
      <c r="A173" s="10" t="s">
        <v>147</v>
      </c>
      <c r="B173" s="8"/>
      <c r="C173" s="8"/>
      <c r="D173" s="6"/>
      <c r="E173" s="19"/>
      <c r="F173" s="77"/>
      <c r="G173" s="141"/>
    </row>
    <row r="174" spans="1:8" x14ac:dyDescent="0.25">
      <c r="A174" s="5"/>
      <c r="B174" s="8"/>
      <c r="C174" s="8"/>
      <c r="D174" s="6"/>
      <c r="E174" s="19"/>
      <c r="F174" s="77"/>
      <c r="G174" s="141"/>
    </row>
    <row r="175" spans="1:8" x14ac:dyDescent="0.25">
      <c r="A175" s="5" t="s">
        <v>80</v>
      </c>
      <c r="B175" s="8"/>
      <c r="C175" s="6">
        <f>'Verteilung HB StVen'!F12</f>
        <v>3650.7636069406376</v>
      </c>
      <c r="D175" s="6"/>
      <c r="E175" s="19"/>
      <c r="F175" s="77"/>
      <c r="G175" s="141"/>
    </row>
    <row r="176" spans="1:8" x14ac:dyDescent="0.25">
      <c r="A176" s="5" t="s">
        <v>82</v>
      </c>
      <c r="B176" s="8"/>
      <c r="C176" s="6">
        <f>'Verteilung HB StVen'!F15</f>
        <v>7481.5910255788376</v>
      </c>
      <c r="D176" s="6"/>
      <c r="E176" s="19"/>
      <c r="F176" s="77"/>
      <c r="G176" s="141"/>
    </row>
    <row r="177" spans="1:7" x14ac:dyDescent="0.25">
      <c r="A177" s="5" t="s">
        <v>83</v>
      </c>
      <c r="B177" s="8"/>
      <c r="C177" s="6">
        <f>'Verteilung HB StVen'!F16</f>
        <v>9928.9665625090165</v>
      </c>
      <c r="D177" s="6"/>
      <c r="E177" s="19"/>
      <c r="F177" s="77"/>
      <c r="G177" s="141"/>
    </row>
    <row r="178" spans="1:7" x14ac:dyDescent="0.25">
      <c r="A178" s="5" t="s">
        <v>169</v>
      </c>
      <c r="B178" s="8"/>
      <c r="C178" s="6">
        <f>'Verteilung HB StVen'!F17</f>
        <v>2671.1111323301357</v>
      </c>
      <c r="D178" s="6"/>
      <c r="E178" s="19"/>
      <c r="F178" s="77"/>
      <c r="G178" s="141"/>
    </row>
    <row r="179" spans="1:7" x14ac:dyDescent="0.25">
      <c r="A179" s="5" t="s">
        <v>171</v>
      </c>
      <c r="B179" s="8"/>
      <c r="C179" s="6">
        <f>'Verteilung HB StVen'!F20</f>
        <v>2449.8992832245385</v>
      </c>
      <c r="D179" s="6"/>
      <c r="E179" s="19"/>
      <c r="F179" s="77"/>
      <c r="G179" s="141"/>
    </row>
    <row r="180" spans="1:7" x14ac:dyDescent="0.25">
      <c r="A180" s="5" t="s">
        <v>172</v>
      </c>
      <c r="B180" s="8"/>
      <c r="C180" s="6">
        <f>'Verteilung HB StVen'!F21</f>
        <v>6027.9131600277706</v>
      </c>
      <c r="D180" s="6"/>
      <c r="E180" s="19"/>
      <c r="F180" s="77"/>
      <c r="G180" s="141"/>
    </row>
    <row r="181" spans="1:7" x14ac:dyDescent="0.25">
      <c r="A181" s="5" t="s">
        <v>231</v>
      </c>
      <c r="B181" s="8"/>
      <c r="C181" s="6">
        <f>'Verteilung HB StVen'!F22</f>
        <v>5550.3764698950527</v>
      </c>
      <c r="D181" s="6"/>
      <c r="E181" s="19"/>
      <c r="F181" s="77"/>
      <c r="G181" s="141"/>
    </row>
    <row r="182" spans="1:7" x14ac:dyDescent="0.25">
      <c r="A182" s="5" t="s">
        <v>232</v>
      </c>
      <c r="B182" s="8"/>
      <c r="C182" s="6">
        <f>'Verteilung HB StVen'!F23</f>
        <v>6098.139143870817</v>
      </c>
      <c r="D182" s="6"/>
      <c r="E182" s="19"/>
      <c r="F182" s="77"/>
      <c r="G182" s="141"/>
    </row>
    <row r="183" spans="1:7" x14ac:dyDescent="0.25">
      <c r="A183" s="5" t="s">
        <v>229</v>
      </c>
      <c r="B183" s="8"/>
      <c r="C183" s="6">
        <f>'Verteilung HB StVen'!F24</f>
        <v>2442.8766848402338</v>
      </c>
      <c r="D183" s="6"/>
      <c r="E183" s="19"/>
      <c r="F183" s="77"/>
      <c r="G183" s="141"/>
    </row>
    <row r="184" spans="1:7" x14ac:dyDescent="0.25">
      <c r="A184" s="5" t="s">
        <v>187</v>
      </c>
      <c r="B184" s="8"/>
      <c r="C184" s="6">
        <f>'Verteilung HB StVen'!F25</f>
        <v>5497.7069820127672</v>
      </c>
      <c r="D184" s="6"/>
      <c r="E184" s="19"/>
      <c r="F184" s="77"/>
      <c r="G184" s="141"/>
    </row>
    <row r="185" spans="1:7" x14ac:dyDescent="0.25">
      <c r="A185" s="5" t="s">
        <v>188</v>
      </c>
      <c r="B185" s="8"/>
      <c r="C185" s="6">
        <f>'Verteilung HB StVen'!F26</f>
        <v>3025.7523507375217</v>
      </c>
      <c r="D185" s="6"/>
      <c r="E185" s="19"/>
      <c r="F185" s="77"/>
      <c r="G185" s="141"/>
    </row>
    <row r="186" spans="1:7" x14ac:dyDescent="0.25">
      <c r="A186" s="5" t="s">
        <v>189</v>
      </c>
      <c r="B186" s="8"/>
      <c r="C186" s="6">
        <f>'Verteilung HB StVen'!F27</f>
        <v>2513.1026686832806</v>
      </c>
      <c r="D186" s="6"/>
      <c r="E186" s="19"/>
      <c r="F186" s="77"/>
      <c r="G186" s="141"/>
    </row>
    <row r="187" spans="1:7" x14ac:dyDescent="0.25">
      <c r="A187" s="5" t="s">
        <v>190</v>
      </c>
      <c r="B187" s="8"/>
      <c r="C187" s="6">
        <f>'Verteilung HB StVen'!F28</f>
        <v>2502.5687711068235</v>
      </c>
      <c r="D187" s="6"/>
      <c r="E187" s="19"/>
      <c r="F187" s="77"/>
      <c r="G187" s="141"/>
    </row>
    <row r="188" spans="1:7" x14ac:dyDescent="0.25">
      <c r="A188" s="5" t="s">
        <v>202</v>
      </c>
      <c r="B188" s="8"/>
      <c r="C188" s="6">
        <f>'Verteilung HB StVen'!F29</f>
        <v>5704.8736343497549</v>
      </c>
      <c r="D188" s="6"/>
      <c r="E188" s="19"/>
      <c r="F188" s="77"/>
      <c r="G188" s="141"/>
    </row>
    <row r="189" spans="1:7" x14ac:dyDescent="0.25">
      <c r="A189" s="5" t="s">
        <v>200</v>
      </c>
      <c r="B189" s="8"/>
      <c r="C189" s="6">
        <f>'Verteilung HB StVen'!F30</f>
        <v>2678.1337307144404</v>
      </c>
      <c r="D189" s="6"/>
      <c r="E189" s="19"/>
      <c r="F189" s="77"/>
      <c r="G189" s="141"/>
    </row>
    <row r="190" spans="1:7" x14ac:dyDescent="0.25">
      <c r="A190" s="5" t="s">
        <v>201</v>
      </c>
      <c r="B190" s="8"/>
      <c r="C190" s="6">
        <f>'Verteilung HB StVen'!F31</f>
        <v>3485.7325449094778</v>
      </c>
      <c r="D190" s="6"/>
      <c r="E190" s="19"/>
      <c r="F190" s="77"/>
      <c r="G190" s="141"/>
    </row>
    <row r="191" spans="1:7" x14ac:dyDescent="0.25">
      <c r="A191" s="5" t="s">
        <v>152</v>
      </c>
      <c r="B191" s="8"/>
      <c r="C191" s="6">
        <f>'Verteilung HB StVen'!F32</f>
        <v>4939.4104104605458</v>
      </c>
      <c r="D191" s="6"/>
      <c r="E191" s="19"/>
      <c r="F191" s="77"/>
      <c r="G191" s="141"/>
    </row>
    <row r="192" spans="1:7" x14ac:dyDescent="0.25">
      <c r="A192" s="5" t="s">
        <v>186</v>
      </c>
      <c r="B192" s="8"/>
      <c r="C192" s="6">
        <f>'Verteilung HB StVen'!F33</f>
        <v>3243.4529006509665</v>
      </c>
      <c r="D192" s="6"/>
      <c r="E192" s="19"/>
      <c r="F192" s="77"/>
      <c r="G192" s="141"/>
    </row>
    <row r="193" spans="1:7" x14ac:dyDescent="0.25">
      <c r="A193" s="5" t="s">
        <v>127</v>
      </c>
      <c r="B193" s="8"/>
      <c r="C193" s="6">
        <f>'Verteilung HB StVen'!F34</f>
        <v>3682.3652996700089</v>
      </c>
      <c r="D193" s="6"/>
      <c r="E193" s="19"/>
      <c r="F193" s="77"/>
      <c r="G193" s="141"/>
    </row>
    <row r="194" spans="1:7" x14ac:dyDescent="0.25">
      <c r="A194" s="5" t="s">
        <v>121</v>
      </c>
      <c r="B194" s="8"/>
      <c r="C194" s="6"/>
      <c r="D194" s="6"/>
      <c r="E194" s="19"/>
      <c r="F194" s="77"/>
      <c r="G194" s="141"/>
    </row>
    <row r="195" spans="1:7" x14ac:dyDescent="0.25">
      <c r="A195" s="5" t="s">
        <v>125</v>
      </c>
      <c r="B195" s="8"/>
      <c r="C195" s="6">
        <f>'Verteilung HB StVen'!F37</f>
        <v>6270.192804286281</v>
      </c>
      <c r="D195" s="6"/>
      <c r="E195" s="19"/>
      <c r="F195" s="77"/>
      <c r="G195" s="141"/>
    </row>
    <row r="196" spans="1:7" x14ac:dyDescent="0.25">
      <c r="A196" s="5" t="s">
        <v>132</v>
      </c>
      <c r="B196" s="8"/>
      <c r="C196" s="6">
        <f>'Verteilung HB StVen'!F38</f>
        <v>5294.0516288679319</v>
      </c>
      <c r="D196" s="6"/>
      <c r="E196" s="19"/>
      <c r="F196" s="77"/>
      <c r="G196" s="141"/>
    </row>
    <row r="197" spans="1:7" x14ac:dyDescent="0.25">
      <c r="A197" s="5" t="s">
        <v>133</v>
      </c>
      <c r="B197" s="8"/>
      <c r="C197" s="6">
        <f>'Verteilung HB StVen'!F39</f>
        <v>2548.2156606048038</v>
      </c>
      <c r="D197" s="6"/>
      <c r="E197" s="19"/>
      <c r="F197" s="77"/>
      <c r="G197" s="141"/>
    </row>
    <row r="198" spans="1:7" x14ac:dyDescent="0.25">
      <c r="A198" s="5" t="s">
        <v>131</v>
      </c>
      <c r="B198" s="8"/>
      <c r="C198" s="6">
        <f>'Verteilung HB StVen'!F40</f>
        <v>3770.1477794738175</v>
      </c>
      <c r="D198" s="6"/>
      <c r="E198" s="19"/>
      <c r="F198" s="77"/>
      <c r="G198" s="141"/>
    </row>
    <row r="199" spans="1:7" x14ac:dyDescent="0.25">
      <c r="A199" s="5" t="s">
        <v>163</v>
      </c>
      <c r="B199" s="8"/>
      <c r="C199" s="6">
        <f>'Verteilung HB StVen'!F41</f>
        <v>2839.6534935534478</v>
      </c>
      <c r="D199" s="6"/>
      <c r="E199" s="19"/>
      <c r="F199" s="77"/>
      <c r="G199" s="141"/>
    </row>
    <row r="200" spans="1:7" x14ac:dyDescent="0.25">
      <c r="A200" s="5" t="s">
        <v>164</v>
      </c>
      <c r="B200" s="8"/>
      <c r="C200" s="6">
        <f>'Verteilung HB StVen'!F42</f>
        <v>3959.7579358500434</v>
      </c>
      <c r="D200" s="6"/>
      <c r="E200" s="19"/>
      <c r="F200" s="77"/>
      <c r="G200" s="141"/>
    </row>
    <row r="201" spans="1:7" x14ac:dyDescent="0.25">
      <c r="A201" s="5" t="s">
        <v>167</v>
      </c>
      <c r="B201" s="8"/>
      <c r="C201" s="6">
        <f>'Verteilung HB StVen'!F43</f>
        <v>3878.9980544305399</v>
      </c>
      <c r="D201" s="6"/>
      <c r="E201" s="19"/>
      <c r="F201" s="77"/>
      <c r="G201" s="141"/>
    </row>
    <row r="202" spans="1:7" x14ac:dyDescent="0.25">
      <c r="A202" s="5" t="s">
        <v>168</v>
      </c>
      <c r="B202" s="8"/>
      <c r="C202" s="6">
        <f>'Verteilung HB StVen'!F44</f>
        <v>5666.2493432360789</v>
      </c>
      <c r="D202" s="6"/>
      <c r="E202" s="19"/>
      <c r="F202" s="77"/>
      <c r="G202" s="141"/>
    </row>
    <row r="203" spans="1:7" x14ac:dyDescent="0.25">
      <c r="A203" s="5" t="s">
        <v>207</v>
      </c>
      <c r="B203" s="8"/>
      <c r="C203" s="6">
        <f>'Verteilung HB StVen'!F45</f>
        <v>3496.2664424859349</v>
      </c>
      <c r="D203" s="6"/>
      <c r="E203" s="19"/>
      <c r="F203" s="77"/>
      <c r="G203" s="141"/>
    </row>
    <row r="204" spans="1:7" x14ac:dyDescent="0.25">
      <c r="A204" s="5" t="s">
        <v>6</v>
      </c>
      <c r="B204" s="8"/>
      <c r="C204" s="6">
        <f>'Verteilung HB StVen'!F46</f>
        <v>2727.291919404573</v>
      </c>
      <c r="D204" s="6"/>
      <c r="E204" s="19"/>
      <c r="F204" s="77"/>
      <c r="G204" s="141"/>
    </row>
    <row r="205" spans="1:7" x14ac:dyDescent="0.25">
      <c r="A205" s="5" t="s">
        <v>208</v>
      </c>
      <c r="B205" s="8"/>
      <c r="C205" s="6">
        <f>'Verteilung HB StVen'!F47</f>
        <v>3475.1986473330207</v>
      </c>
      <c r="D205" s="6"/>
      <c r="E205" s="19"/>
      <c r="F205" s="77"/>
      <c r="G205" s="141"/>
    </row>
    <row r="206" spans="1:7" x14ac:dyDescent="0.25">
      <c r="A206" s="5" t="s">
        <v>212</v>
      </c>
      <c r="B206" s="8"/>
      <c r="C206" s="6">
        <f>'Verteilung HB StVen'!F50</f>
        <v>4279.2861623359058</v>
      </c>
      <c r="D206" s="6"/>
      <c r="E206" s="19"/>
      <c r="F206" s="77"/>
      <c r="G206" s="141"/>
    </row>
    <row r="207" spans="1:7" x14ac:dyDescent="0.25">
      <c r="A207" s="22" t="s">
        <v>103</v>
      </c>
      <c r="B207" s="16"/>
      <c r="C207" s="16">
        <f>SUM(C175:C206)</f>
        <v>131780.04623437504</v>
      </c>
      <c r="D207" s="16"/>
      <c r="E207" s="16"/>
      <c r="F207" s="78">
        <f>C207</f>
        <v>131780.04623437504</v>
      </c>
      <c r="G207" s="141"/>
    </row>
    <row r="208" spans="1:7" x14ac:dyDescent="0.25">
      <c r="A208" s="5"/>
      <c r="B208" s="8"/>
      <c r="C208" s="8"/>
      <c r="D208" s="8"/>
      <c r="E208" s="8"/>
      <c r="F208" s="77"/>
      <c r="G208" s="141"/>
    </row>
    <row r="209" spans="1:8" x14ac:dyDescent="0.25">
      <c r="A209" s="10" t="s">
        <v>204</v>
      </c>
      <c r="B209" s="8"/>
      <c r="C209" s="8"/>
      <c r="D209" s="8"/>
      <c r="E209" s="8"/>
      <c r="F209" s="77"/>
      <c r="G209" s="141"/>
    </row>
    <row r="210" spans="1:8" x14ac:dyDescent="0.25">
      <c r="A210" s="5" t="s">
        <v>14</v>
      </c>
      <c r="B210" s="8"/>
      <c r="C210" s="8">
        <v>3000</v>
      </c>
      <c r="D210" s="8"/>
      <c r="E210" s="8"/>
      <c r="F210" s="77"/>
      <c r="G210" s="141"/>
    </row>
    <row r="211" spans="1:8" x14ac:dyDescent="0.25">
      <c r="A211" s="20" t="s">
        <v>205</v>
      </c>
      <c r="B211" s="16">
        <f>SUM(B210:B210)</f>
        <v>0</v>
      </c>
      <c r="C211" s="16">
        <f>SUM(C210:C210)</f>
        <v>3000</v>
      </c>
      <c r="D211" s="16"/>
      <c r="E211" s="16"/>
      <c r="F211" s="78">
        <f>C211-B211</f>
        <v>3000</v>
      </c>
      <c r="G211" s="141"/>
    </row>
    <row r="212" spans="1:8" x14ac:dyDescent="0.25">
      <c r="A212" s="5"/>
      <c r="B212" s="8"/>
      <c r="C212" s="8"/>
      <c r="D212" s="8"/>
      <c r="E212" s="8"/>
      <c r="F212" s="77"/>
      <c r="G212" s="141"/>
    </row>
    <row r="213" spans="1:8" x14ac:dyDescent="0.25">
      <c r="A213" s="5"/>
      <c r="B213" s="8"/>
      <c r="C213" s="8"/>
      <c r="D213" s="8"/>
      <c r="E213" s="8"/>
      <c r="F213" s="77"/>
      <c r="G213" s="141"/>
    </row>
    <row r="214" spans="1:8" s="9" customFormat="1" x14ac:dyDescent="0.25">
      <c r="A214" s="22" t="s">
        <v>148</v>
      </c>
      <c r="B214" s="16"/>
      <c r="C214" s="16"/>
      <c r="D214" s="16"/>
      <c r="E214" s="16"/>
      <c r="F214" s="78">
        <f>SUM(F146:F212)</f>
        <v>543264.47723437496</v>
      </c>
      <c r="G214" s="142"/>
      <c r="H214"/>
    </row>
    <row r="215" spans="1:8" x14ac:dyDescent="0.25">
      <c r="A215" s="4"/>
      <c r="B215" s="3"/>
      <c r="C215" s="3"/>
      <c r="D215" s="3"/>
      <c r="E215" s="3"/>
      <c r="F215" s="4"/>
      <c r="G215" s="141"/>
    </row>
    <row r="216" spans="1:8" ht="15.75" x14ac:dyDescent="0.25">
      <c r="A216" s="52" t="s">
        <v>217</v>
      </c>
      <c r="B216" s="51"/>
      <c r="C216" s="51"/>
      <c r="D216" s="51"/>
      <c r="E216" s="51"/>
      <c r="F216" s="51">
        <f>F15-F214</f>
        <v>1674.8327656250913</v>
      </c>
      <c r="G216" s="141"/>
    </row>
  </sheetData>
  <phoneticPr fontId="4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H58"/>
  <sheetViews>
    <sheetView workbookViewId="0">
      <selection activeCell="A21" sqref="A21"/>
    </sheetView>
  </sheetViews>
  <sheetFormatPr baseColWidth="10" defaultColWidth="10.85546875" defaultRowHeight="15" x14ac:dyDescent="0.25"/>
  <cols>
    <col min="1" max="1" width="39.85546875" style="23" customWidth="1"/>
    <col min="2" max="6" width="11.85546875" style="23" customWidth="1"/>
    <col min="7" max="16384" width="10.85546875" style="23"/>
  </cols>
  <sheetData>
    <row r="1" spans="1:6" x14ac:dyDescent="0.25">
      <c r="A1" s="25" t="s">
        <v>198</v>
      </c>
    </row>
    <row r="3" spans="1:6" s="24" customFormat="1" ht="30" x14ac:dyDescent="0.25">
      <c r="A3" s="29"/>
      <c r="B3" s="29" t="s">
        <v>117</v>
      </c>
      <c r="C3" s="29" t="s">
        <v>235</v>
      </c>
      <c r="D3" s="30" t="s">
        <v>224</v>
      </c>
      <c r="E3" s="29" t="s">
        <v>192</v>
      </c>
      <c r="F3" s="30" t="s">
        <v>225</v>
      </c>
    </row>
    <row r="4" spans="1:6" x14ac:dyDescent="0.25">
      <c r="A4" s="26"/>
      <c r="B4" s="26"/>
      <c r="C4" s="26"/>
      <c r="D4" s="42"/>
      <c r="E4" s="26"/>
      <c r="F4" s="42"/>
    </row>
    <row r="5" spans="1:6" x14ac:dyDescent="0.25">
      <c r="A5" s="46" t="s">
        <v>99</v>
      </c>
      <c r="B5" s="46"/>
      <c r="C5" s="46">
        <v>3</v>
      </c>
      <c r="D5" s="46"/>
      <c r="E5" s="46"/>
      <c r="F5" s="46">
        <f>SUM(F6:F7)</f>
        <v>9180</v>
      </c>
    </row>
    <row r="6" spans="1:6" x14ac:dyDescent="0.25">
      <c r="A6" s="26" t="s">
        <v>107</v>
      </c>
      <c r="B6" s="26">
        <v>270</v>
      </c>
      <c r="C6" s="26">
        <v>1</v>
      </c>
      <c r="D6" s="42">
        <f>B6*C6</f>
        <v>270</v>
      </c>
      <c r="E6" s="26">
        <v>12</v>
      </c>
      <c r="F6" s="42">
        <f>D6*E6</f>
        <v>3240</v>
      </c>
    </row>
    <row r="7" spans="1:6" x14ac:dyDescent="0.25">
      <c r="A7" s="47"/>
      <c r="B7" s="26">
        <v>270</v>
      </c>
      <c r="C7" s="26">
        <v>2</v>
      </c>
      <c r="D7" s="42">
        <f>B7*C7</f>
        <v>540</v>
      </c>
      <c r="E7" s="26">
        <v>11</v>
      </c>
      <c r="F7" s="42">
        <f>D7*E7</f>
        <v>5940</v>
      </c>
    </row>
    <row r="8" spans="1:6" x14ac:dyDescent="0.25">
      <c r="A8" s="47"/>
      <c r="B8" s="26"/>
      <c r="C8" s="26"/>
      <c r="D8" s="42"/>
      <c r="E8" s="26"/>
      <c r="F8" s="42"/>
    </row>
    <row r="9" spans="1:6" x14ac:dyDescent="0.25">
      <c r="A9" s="46" t="s">
        <v>98</v>
      </c>
      <c r="B9" s="46"/>
      <c r="C9" s="46">
        <f>SUM(C10:C11)</f>
        <v>2</v>
      </c>
      <c r="D9" s="46"/>
      <c r="E9" s="46"/>
      <c r="F9" s="46">
        <f>SUM(F10:F11)</f>
        <v>4560</v>
      </c>
    </row>
    <row r="10" spans="1:6" x14ac:dyDescent="0.25">
      <c r="A10" s="47" t="s">
        <v>236</v>
      </c>
      <c r="B10" s="26">
        <v>270</v>
      </c>
      <c r="C10" s="26">
        <v>1</v>
      </c>
      <c r="D10" s="42">
        <f>B10*C10</f>
        <v>270</v>
      </c>
      <c r="E10" s="26">
        <v>12</v>
      </c>
      <c r="F10" s="42">
        <f>D10*E10</f>
        <v>3240</v>
      </c>
    </row>
    <row r="11" spans="1:6" x14ac:dyDescent="0.25">
      <c r="A11" s="26" t="s">
        <v>13</v>
      </c>
      <c r="B11" s="26">
        <v>120</v>
      </c>
      <c r="C11" s="26">
        <v>1</v>
      </c>
      <c r="D11" s="42">
        <f>B11*C11</f>
        <v>120</v>
      </c>
      <c r="E11" s="26">
        <v>11</v>
      </c>
      <c r="F11" s="42">
        <f>D11*E11</f>
        <v>1320</v>
      </c>
    </row>
    <row r="12" spans="1:6" x14ac:dyDescent="0.25">
      <c r="A12" s="47"/>
      <c r="B12" s="26"/>
      <c r="C12" s="26"/>
      <c r="D12" s="42"/>
      <c r="E12" s="26"/>
      <c r="F12" s="42"/>
    </row>
    <row r="13" spans="1:6" x14ac:dyDescent="0.25">
      <c r="A13" s="46" t="s">
        <v>199</v>
      </c>
      <c r="B13" s="46"/>
      <c r="C13" s="46">
        <f>SUM(C14:C15)</f>
        <v>4</v>
      </c>
      <c r="D13" s="46"/>
      <c r="E13" s="46"/>
      <c r="F13" s="46">
        <f>SUM(F14:F15)</f>
        <v>6600</v>
      </c>
    </row>
    <row r="14" spans="1:6" x14ac:dyDescent="0.25">
      <c r="A14" s="47" t="s">
        <v>236</v>
      </c>
      <c r="B14" s="26">
        <v>240</v>
      </c>
      <c r="C14" s="26">
        <v>1</v>
      </c>
      <c r="D14" s="42">
        <f>B14*C14</f>
        <v>240</v>
      </c>
      <c r="E14" s="26">
        <v>11</v>
      </c>
      <c r="F14" s="42">
        <f>D14*E14</f>
        <v>2640</v>
      </c>
    </row>
    <row r="15" spans="1:6" x14ac:dyDescent="0.25">
      <c r="A15" s="47" t="s">
        <v>237</v>
      </c>
      <c r="B15" s="26">
        <v>120</v>
      </c>
      <c r="C15" s="26">
        <v>3</v>
      </c>
      <c r="D15" s="42">
        <f>B15*C15</f>
        <v>360</v>
      </c>
      <c r="E15" s="26">
        <v>11</v>
      </c>
      <c r="F15" s="42">
        <f>D15*E15</f>
        <v>3960</v>
      </c>
    </row>
    <row r="16" spans="1:6" x14ac:dyDescent="0.25">
      <c r="A16" s="47"/>
      <c r="B16" s="26"/>
      <c r="C16" s="26"/>
      <c r="D16" s="42"/>
      <c r="E16" s="26"/>
      <c r="F16" s="42"/>
    </row>
    <row r="17" spans="1:8" x14ac:dyDescent="0.25">
      <c r="A17" s="46" t="s">
        <v>238</v>
      </c>
      <c r="B17" s="46"/>
      <c r="C17" s="46">
        <f>SUM(C18:C19)</f>
        <v>5</v>
      </c>
      <c r="D17" s="46"/>
      <c r="E17" s="46"/>
      <c r="F17" s="46">
        <f>SUM(F18:F19)</f>
        <v>7920</v>
      </c>
      <c r="H17" s="44"/>
    </row>
    <row r="18" spans="1:8" x14ac:dyDescent="0.25">
      <c r="A18" s="47" t="s">
        <v>236</v>
      </c>
      <c r="B18" s="26">
        <v>240</v>
      </c>
      <c r="C18" s="26">
        <v>1</v>
      </c>
      <c r="D18" s="42">
        <f>B18*C18</f>
        <v>240</v>
      </c>
      <c r="E18" s="26">
        <v>11</v>
      </c>
      <c r="F18" s="42">
        <f>D18*E18</f>
        <v>2640</v>
      </c>
    </row>
    <row r="19" spans="1:8" x14ac:dyDescent="0.25">
      <c r="A19" s="47" t="s">
        <v>237</v>
      </c>
      <c r="B19" s="26">
        <v>120</v>
      </c>
      <c r="C19" s="26">
        <v>4</v>
      </c>
      <c r="D19" s="42">
        <f>B19*C19</f>
        <v>480</v>
      </c>
      <c r="E19" s="26">
        <v>11</v>
      </c>
      <c r="F19" s="42">
        <f>D19*E19</f>
        <v>5280</v>
      </c>
    </row>
    <row r="20" spans="1:8" x14ac:dyDescent="0.25">
      <c r="A20" s="47"/>
      <c r="B20" s="26"/>
      <c r="C20" s="26"/>
      <c r="D20" s="42"/>
      <c r="E20" s="26"/>
      <c r="F20" s="42"/>
    </row>
    <row r="21" spans="1:8" x14ac:dyDescent="0.25">
      <c r="A21" s="46" t="s">
        <v>337</v>
      </c>
      <c r="B21" s="46"/>
      <c r="C21" s="46">
        <f>SUM(C22:C23)</f>
        <v>5</v>
      </c>
      <c r="D21" s="46"/>
      <c r="E21" s="46"/>
      <c r="F21" s="46">
        <f>SUM(F22:F23)</f>
        <v>7920</v>
      </c>
    </row>
    <row r="22" spans="1:8" x14ac:dyDescent="0.25">
      <c r="A22" s="47" t="s">
        <v>236</v>
      </c>
      <c r="B22" s="26">
        <v>240</v>
      </c>
      <c r="C22" s="26">
        <v>1</v>
      </c>
      <c r="D22" s="42">
        <f>B22*C22</f>
        <v>240</v>
      </c>
      <c r="E22" s="26">
        <v>11</v>
      </c>
      <c r="F22" s="42">
        <f>D22*E22</f>
        <v>2640</v>
      </c>
    </row>
    <row r="23" spans="1:8" x14ac:dyDescent="0.25">
      <c r="A23" s="26" t="s">
        <v>145</v>
      </c>
      <c r="B23" s="26">
        <v>120</v>
      </c>
      <c r="C23" s="26">
        <v>4</v>
      </c>
      <c r="D23" s="42">
        <f>B23*C23</f>
        <v>480</v>
      </c>
      <c r="E23" s="26">
        <v>11</v>
      </c>
      <c r="F23" s="42">
        <f>D23*E23</f>
        <v>5280</v>
      </c>
    </row>
    <row r="24" spans="1:8" x14ac:dyDescent="0.25">
      <c r="A24" s="26"/>
      <c r="B24" s="26"/>
      <c r="C24" s="26"/>
      <c r="D24" s="42"/>
      <c r="E24" s="26"/>
      <c r="F24" s="42"/>
    </row>
    <row r="25" spans="1:8" x14ac:dyDescent="0.25">
      <c r="A25" s="46" t="s">
        <v>334</v>
      </c>
      <c r="B25" s="41"/>
      <c r="C25" s="41">
        <f>SUM(C26:C28)</f>
        <v>5</v>
      </c>
      <c r="D25" s="41"/>
      <c r="E25" s="41"/>
      <c r="F25" s="41">
        <f>SUM(F26:F28)</f>
        <v>9020</v>
      </c>
    </row>
    <row r="26" spans="1:8" x14ac:dyDescent="0.25">
      <c r="A26" s="123" t="s">
        <v>236</v>
      </c>
      <c r="B26" s="68">
        <v>240</v>
      </c>
      <c r="C26" s="68">
        <v>1</v>
      </c>
      <c r="D26" s="124">
        <v>240</v>
      </c>
      <c r="E26" s="68">
        <v>11</v>
      </c>
      <c r="F26" s="42">
        <f>D26*E26</f>
        <v>2640</v>
      </c>
    </row>
    <row r="27" spans="1:8" x14ac:dyDescent="0.25">
      <c r="A27" s="68" t="s">
        <v>336</v>
      </c>
      <c r="B27" s="68">
        <v>220</v>
      </c>
      <c r="C27" s="68">
        <v>1</v>
      </c>
      <c r="D27" s="124">
        <v>220</v>
      </c>
      <c r="E27" s="68">
        <v>11</v>
      </c>
      <c r="F27" s="42">
        <f>D27*E27</f>
        <v>2420</v>
      </c>
    </row>
    <row r="28" spans="1:8" x14ac:dyDescent="0.25">
      <c r="A28" s="68" t="s">
        <v>237</v>
      </c>
      <c r="B28" s="68">
        <v>120</v>
      </c>
      <c r="C28" s="68">
        <v>3</v>
      </c>
      <c r="D28" s="124">
        <v>360</v>
      </c>
      <c r="E28" s="68">
        <v>11</v>
      </c>
      <c r="F28" s="42">
        <f>D28*E28</f>
        <v>3960</v>
      </c>
    </row>
    <row r="29" spans="1:8" x14ac:dyDescent="0.25">
      <c r="A29" s="26"/>
      <c r="B29" s="26"/>
      <c r="C29" s="26"/>
      <c r="D29" s="124"/>
      <c r="E29" s="26"/>
      <c r="F29" s="42"/>
    </row>
    <row r="30" spans="1:8" x14ac:dyDescent="0.25">
      <c r="A30" s="46" t="s">
        <v>113</v>
      </c>
      <c r="B30" s="41"/>
      <c r="C30" s="41">
        <f>SUM(C31:C32)</f>
        <v>5</v>
      </c>
      <c r="D30" s="41"/>
      <c r="E30" s="41"/>
      <c r="F30" s="41">
        <f>SUM(F31:F32)</f>
        <v>7920</v>
      </c>
      <c r="G30" s="44"/>
    </row>
    <row r="31" spans="1:8" x14ac:dyDescent="0.25">
      <c r="A31" s="47" t="s">
        <v>236</v>
      </c>
      <c r="B31" s="26">
        <v>240</v>
      </c>
      <c r="C31" s="26">
        <v>1</v>
      </c>
      <c r="D31" s="42">
        <f>B31*C31</f>
        <v>240</v>
      </c>
      <c r="E31" s="26">
        <v>11</v>
      </c>
      <c r="F31" s="42">
        <f>D31*E31</f>
        <v>2640</v>
      </c>
    </row>
    <row r="32" spans="1:8" x14ac:dyDescent="0.25">
      <c r="A32" s="26" t="s">
        <v>211</v>
      </c>
      <c r="B32" s="26">
        <v>120</v>
      </c>
      <c r="C32" s="26">
        <v>4</v>
      </c>
      <c r="D32" s="42">
        <f>B32*C32</f>
        <v>480</v>
      </c>
      <c r="E32" s="26">
        <v>11</v>
      </c>
      <c r="F32" s="42">
        <f>E32*D32</f>
        <v>5280</v>
      </c>
    </row>
    <row r="33" spans="1:6" x14ac:dyDescent="0.25">
      <c r="A33" s="47"/>
      <c r="B33" s="26"/>
      <c r="C33" s="26"/>
      <c r="D33" s="42"/>
      <c r="E33" s="26"/>
      <c r="F33" s="42"/>
    </row>
    <row r="34" spans="1:6" x14ac:dyDescent="0.25">
      <c r="A34" s="46" t="s">
        <v>114</v>
      </c>
      <c r="B34" s="41"/>
      <c r="C34" s="41">
        <v>3</v>
      </c>
      <c r="D34" s="41"/>
      <c r="E34" s="41"/>
      <c r="F34" s="41">
        <f>SUM(F35:F36)</f>
        <v>5280</v>
      </c>
    </row>
    <row r="35" spans="1:6" x14ac:dyDescent="0.25">
      <c r="A35" s="47" t="s">
        <v>236</v>
      </c>
      <c r="B35" s="26">
        <v>240</v>
      </c>
      <c r="C35" s="26">
        <v>1</v>
      </c>
      <c r="D35" s="42">
        <f>B35*C35</f>
        <v>240</v>
      </c>
      <c r="E35" s="26">
        <v>11</v>
      </c>
      <c r="F35" s="42">
        <f>D35*E35</f>
        <v>2640</v>
      </c>
    </row>
    <row r="36" spans="1:6" x14ac:dyDescent="0.25">
      <c r="A36" s="26" t="s">
        <v>230</v>
      </c>
      <c r="B36" s="26">
        <v>120</v>
      </c>
      <c r="C36" s="26">
        <v>2</v>
      </c>
      <c r="D36" s="42">
        <f>B36*C36</f>
        <v>240</v>
      </c>
      <c r="E36" s="26">
        <v>11</v>
      </c>
      <c r="F36" s="42">
        <f>D36*E36</f>
        <v>2640</v>
      </c>
    </row>
    <row r="37" spans="1:6" x14ac:dyDescent="0.25">
      <c r="A37" s="47"/>
      <c r="B37" s="26"/>
      <c r="C37" s="26"/>
      <c r="D37" s="42"/>
      <c r="E37" s="26"/>
      <c r="F37" s="42"/>
    </row>
    <row r="38" spans="1:6" x14ac:dyDescent="0.25">
      <c r="A38" s="46" t="s">
        <v>115</v>
      </c>
      <c r="B38" s="41"/>
      <c r="C38" s="41">
        <f>SUM(C39:C40)</f>
        <v>3</v>
      </c>
      <c r="D38" s="41"/>
      <c r="E38" s="41"/>
      <c r="F38" s="41">
        <f>SUM(F39:F40)</f>
        <v>5280</v>
      </c>
    </row>
    <row r="39" spans="1:6" x14ac:dyDescent="0.25">
      <c r="A39" s="47" t="s">
        <v>236</v>
      </c>
      <c r="B39" s="26">
        <v>240</v>
      </c>
      <c r="C39" s="26">
        <v>1</v>
      </c>
      <c r="D39" s="42">
        <f>B39*C39</f>
        <v>240</v>
      </c>
      <c r="E39" s="26">
        <v>11</v>
      </c>
      <c r="F39" s="42">
        <f>D39*E39</f>
        <v>2640</v>
      </c>
    </row>
    <row r="40" spans="1:6" x14ac:dyDescent="0.25">
      <c r="A40" s="47" t="s">
        <v>237</v>
      </c>
      <c r="B40" s="26">
        <v>120</v>
      </c>
      <c r="C40" s="26">
        <v>2</v>
      </c>
      <c r="D40" s="42">
        <f>B40*C40</f>
        <v>240</v>
      </c>
      <c r="E40" s="26">
        <v>11</v>
      </c>
      <c r="F40" s="42">
        <f>D40*E40</f>
        <v>2640</v>
      </c>
    </row>
    <row r="41" spans="1:6" x14ac:dyDescent="0.25">
      <c r="A41" s="47"/>
      <c r="B41" s="26"/>
      <c r="C41" s="26"/>
      <c r="D41" s="42"/>
      <c r="E41" s="26"/>
      <c r="F41" s="42"/>
    </row>
    <row r="42" spans="1:6" x14ac:dyDescent="0.25">
      <c r="A42" s="46" t="s">
        <v>116</v>
      </c>
      <c r="B42" s="41"/>
      <c r="C42" s="41">
        <f>C43+C44</f>
        <v>3</v>
      </c>
      <c r="D42" s="41"/>
      <c r="E42" s="41"/>
      <c r="F42" s="41">
        <f>F43+F44</f>
        <v>5280</v>
      </c>
    </row>
    <row r="43" spans="1:6" x14ac:dyDescent="0.25">
      <c r="A43" s="47" t="s">
        <v>236</v>
      </c>
      <c r="B43" s="26">
        <v>240</v>
      </c>
      <c r="C43" s="26">
        <v>1</v>
      </c>
      <c r="D43" s="42">
        <f>B43*C43</f>
        <v>240</v>
      </c>
      <c r="E43" s="26">
        <v>11</v>
      </c>
      <c r="F43" s="42">
        <f>D43*E43</f>
        <v>2640</v>
      </c>
    </row>
    <row r="44" spans="1:6" x14ac:dyDescent="0.25">
      <c r="A44" s="26" t="s">
        <v>145</v>
      </c>
      <c r="B44" s="26">
        <v>120</v>
      </c>
      <c r="C44" s="26">
        <v>2</v>
      </c>
      <c r="D44" s="42">
        <f>B44*C44</f>
        <v>240</v>
      </c>
      <c r="E44" s="26">
        <v>11</v>
      </c>
      <c r="F44" s="42">
        <f>D44*E44</f>
        <v>2640</v>
      </c>
    </row>
    <row r="45" spans="1:6" x14ac:dyDescent="0.25">
      <c r="A45" s="47"/>
      <c r="B45" s="26"/>
      <c r="C45" s="26"/>
      <c r="D45" s="42"/>
      <c r="E45" s="26"/>
      <c r="F45" s="42"/>
    </row>
    <row r="46" spans="1:6" x14ac:dyDescent="0.25">
      <c r="A46" s="46" t="s">
        <v>196</v>
      </c>
      <c r="B46" s="41"/>
      <c r="C46" s="41">
        <v>8</v>
      </c>
      <c r="D46" s="41"/>
      <c r="E46" s="41"/>
      <c r="F46" s="41">
        <f>F47+F48+F49+F50</f>
        <v>10440</v>
      </c>
    </row>
    <row r="47" spans="1:6" x14ac:dyDescent="0.25">
      <c r="A47" s="47" t="s">
        <v>236</v>
      </c>
      <c r="B47" s="26">
        <v>240</v>
      </c>
      <c r="C47" s="26">
        <v>1</v>
      </c>
      <c r="D47" s="42">
        <f>B47*C47</f>
        <v>240</v>
      </c>
      <c r="E47" s="26">
        <v>11</v>
      </c>
      <c r="F47" s="42">
        <f>D47*E47</f>
        <v>2640</v>
      </c>
    </row>
    <row r="48" spans="1:6" x14ac:dyDescent="0.25">
      <c r="A48" s="26" t="s">
        <v>13</v>
      </c>
      <c r="B48" s="26">
        <v>120</v>
      </c>
      <c r="C48" s="26">
        <v>3</v>
      </c>
      <c r="D48" s="42">
        <f>B48*C48</f>
        <v>360</v>
      </c>
      <c r="E48" s="26">
        <v>11</v>
      </c>
      <c r="F48" s="42">
        <f>D48*E48</f>
        <v>3960</v>
      </c>
    </row>
    <row r="49" spans="1:6" x14ac:dyDescent="0.25">
      <c r="A49" s="26" t="s">
        <v>240</v>
      </c>
      <c r="B49" s="26">
        <v>120</v>
      </c>
      <c r="C49" s="26">
        <v>4</v>
      </c>
      <c r="D49" s="42">
        <f>B49*C49</f>
        <v>480</v>
      </c>
      <c r="E49" s="26">
        <v>8</v>
      </c>
      <c r="F49" s="42">
        <f>D49*E49</f>
        <v>3840</v>
      </c>
    </row>
    <row r="50" spans="1:6" x14ac:dyDescent="0.25">
      <c r="A50" s="26"/>
      <c r="B50" s="26"/>
      <c r="C50" s="26"/>
      <c r="D50" s="42"/>
      <c r="E50" s="26"/>
      <c r="F50" s="42"/>
    </row>
    <row r="51" spans="1:6" x14ac:dyDescent="0.25">
      <c r="A51" s="26"/>
      <c r="B51" s="26"/>
      <c r="C51" s="26"/>
      <c r="D51" s="42"/>
      <c r="E51" s="26"/>
      <c r="F51" s="42"/>
    </row>
    <row r="52" spans="1:6" x14ac:dyDescent="0.25">
      <c r="A52" s="41" t="s">
        <v>197</v>
      </c>
      <c r="B52" s="41"/>
      <c r="C52" s="41">
        <f>SUM(C53)</f>
        <v>6</v>
      </c>
      <c r="D52" s="41"/>
      <c r="E52" s="41"/>
      <c r="F52" s="41">
        <f>SUM(F53)</f>
        <v>18000</v>
      </c>
    </row>
    <row r="53" spans="1:6" x14ac:dyDescent="0.25">
      <c r="A53" s="26" t="s">
        <v>237</v>
      </c>
      <c r="B53" s="26">
        <v>250</v>
      </c>
      <c r="C53" s="26">
        <v>6</v>
      </c>
      <c r="D53" s="42">
        <f>B53*C53</f>
        <v>1500</v>
      </c>
      <c r="E53" s="26">
        <v>12</v>
      </c>
      <c r="F53" s="42">
        <f>D53*E53</f>
        <v>18000</v>
      </c>
    </row>
    <row r="54" spans="1:6" x14ac:dyDescent="0.25">
      <c r="A54" s="26"/>
      <c r="B54" s="26"/>
      <c r="C54" s="26"/>
      <c r="D54" s="42"/>
      <c r="E54" s="26"/>
      <c r="F54" s="42"/>
    </row>
    <row r="55" spans="1:6" x14ac:dyDescent="0.25">
      <c r="A55" s="41"/>
      <c r="B55" s="41"/>
      <c r="C55" s="41"/>
      <c r="D55" s="41"/>
      <c r="E55" s="41"/>
      <c r="F55" s="41"/>
    </row>
    <row r="56" spans="1:6" x14ac:dyDescent="0.25">
      <c r="A56" s="26"/>
      <c r="B56" s="26"/>
      <c r="C56" s="26"/>
      <c r="D56" s="42"/>
      <c r="E56" s="26"/>
      <c r="F56" s="42"/>
    </row>
    <row r="57" spans="1:6" x14ac:dyDescent="0.25">
      <c r="A57" s="26"/>
      <c r="B57" s="26"/>
      <c r="C57" s="26"/>
      <c r="D57" s="42"/>
      <c r="E57" s="26"/>
      <c r="F57" s="42"/>
    </row>
    <row r="58" spans="1:6" x14ac:dyDescent="0.25">
      <c r="A58" s="43"/>
      <c r="B58" s="43"/>
      <c r="C58" s="43">
        <f>C5+C9+C13+C17+C21+C30+C34+C38+C42+C46+C52</f>
        <v>47</v>
      </c>
      <c r="D58" s="43"/>
      <c r="E58" s="43"/>
      <c r="F58" s="43">
        <f>F5+F9+F13+F17+F21+F30+F34+F38+F42+F46+F52+F25</f>
        <v>97400</v>
      </c>
    </row>
  </sheetData>
  <phoneticPr fontId="4" type="noConversion"/>
  <pageMargins left="0.70000000000000007" right="0.70000000000000007" top="0.79000000000000015" bottom="0.79000000000000015" header="0.30000000000000004" footer="0.30000000000000004"/>
  <pageSetup paperSize="9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F26"/>
  <sheetViews>
    <sheetView workbookViewId="0">
      <selection activeCell="A31" sqref="A31"/>
    </sheetView>
  </sheetViews>
  <sheetFormatPr baseColWidth="10" defaultColWidth="10.85546875" defaultRowHeight="15" x14ac:dyDescent="0.25"/>
  <cols>
    <col min="1" max="1" width="49.28515625" style="23" customWidth="1"/>
    <col min="2" max="6" width="12.85546875" style="23" customWidth="1"/>
    <col min="7" max="16384" width="10.85546875" style="23"/>
  </cols>
  <sheetData>
    <row r="1" spans="1:6" x14ac:dyDescent="0.25">
      <c r="A1" s="25" t="s">
        <v>233</v>
      </c>
    </row>
    <row r="3" spans="1:6" x14ac:dyDescent="0.25">
      <c r="A3" s="26" t="s">
        <v>176</v>
      </c>
      <c r="B3" s="27">
        <f>Jahresvoranschlag!B7</f>
        <v>446239.31</v>
      </c>
    </row>
    <row r="4" spans="1:6" x14ac:dyDescent="0.25">
      <c r="A4" s="26" t="s">
        <v>175</v>
      </c>
      <c r="B4" s="28">
        <f>B3*0.1</f>
        <v>44623.931000000004</v>
      </c>
    </row>
    <row r="5" spans="1:6" x14ac:dyDescent="0.25">
      <c r="A5" s="26" t="s">
        <v>219</v>
      </c>
      <c r="B5" s="28">
        <f>B3*0.05</f>
        <v>22311.965500000002</v>
      </c>
    </row>
    <row r="6" spans="1:6" x14ac:dyDescent="0.25">
      <c r="A6" s="26" t="s">
        <v>220</v>
      </c>
      <c r="B6" s="28">
        <f>B3*0.05</f>
        <v>22311.965500000002</v>
      </c>
    </row>
    <row r="9" spans="1:6" s="24" customFormat="1" ht="30" x14ac:dyDescent="0.25">
      <c r="A9" s="29"/>
      <c r="B9" s="30" t="s">
        <v>74</v>
      </c>
      <c r="C9" s="31" t="s">
        <v>72</v>
      </c>
      <c r="D9" s="32" t="s">
        <v>221</v>
      </c>
      <c r="E9" s="33" t="s">
        <v>222</v>
      </c>
      <c r="F9" s="34" t="s">
        <v>85</v>
      </c>
    </row>
    <row r="10" spans="1:6" x14ac:dyDescent="0.25">
      <c r="A10" s="26" t="s">
        <v>128</v>
      </c>
      <c r="B10" s="35">
        <f>SUM(B12:B15)</f>
        <v>18929</v>
      </c>
      <c r="C10" s="36">
        <f>SUM(C12:C15)</f>
        <v>1</v>
      </c>
      <c r="D10" s="37">
        <f>SUM(D12:D15)</f>
        <v>22311.965500000002</v>
      </c>
      <c r="E10" s="28">
        <f>SUM(E12:E15)</f>
        <v>22311.965499999998</v>
      </c>
      <c r="F10" s="38">
        <f>SUM(F12:F15)</f>
        <v>44623.930999999997</v>
      </c>
    </row>
    <row r="11" spans="1:6" x14ac:dyDescent="0.25">
      <c r="A11" s="26"/>
      <c r="B11" s="35"/>
      <c r="C11" s="36"/>
      <c r="D11" s="37"/>
      <c r="E11" s="28"/>
      <c r="F11" s="38"/>
    </row>
    <row r="12" spans="1:6" x14ac:dyDescent="0.25">
      <c r="A12" s="26" t="s">
        <v>183</v>
      </c>
      <c r="B12" s="35">
        <f>Studierendenanzahl!B3</f>
        <v>444</v>
      </c>
      <c r="C12" s="36">
        <f>B12/$B$10</f>
        <v>2.3456072692693751E-2</v>
      </c>
      <c r="D12" s="37">
        <f>$B$5/4</f>
        <v>5577.9913750000005</v>
      </c>
      <c r="E12" s="28">
        <f>$B$6*C12</f>
        <v>523.3510846848751</v>
      </c>
      <c r="F12" s="38">
        <f>D12+E12</f>
        <v>6101.3424596848754</v>
      </c>
    </row>
    <row r="13" spans="1:6" x14ac:dyDescent="0.25">
      <c r="A13" s="26" t="s">
        <v>184</v>
      </c>
      <c r="B13" s="35">
        <f>Studierendenanzahl!B26</f>
        <v>3932</v>
      </c>
      <c r="C13" s="36">
        <f>B13/$B$10</f>
        <v>0.20772359871097257</v>
      </c>
      <c r="D13" s="37">
        <f>$B$5/4</f>
        <v>5577.9913750000005</v>
      </c>
      <c r="E13" s="28">
        <f>$B$6*C13</f>
        <v>4634.7217679750647</v>
      </c>
      <c r="F13" s="38">
        <f>D13+E13</f>
        <v>10212.713142975066</v>
      </c>
    </row>
    <row r="14" spans="1:6" x14ac:dyDescent="0.25">
      <c r="A14" s="26" t="s">
        <v>213</v>
      </c>
      <c r="B14" s="35">
        <f>Studierendenanzahl!B41</f>
        <v>8596</v>
      </c>
      <c r="C14" s="36">
        <f>B14/$B$10</f>
        <v>0.45411801996935919</v>
      </c>
      <c r="D14" s="37">
        <f>$B$5/4</f>
        <v>5577.9913750000005</v>
      </c>
      <c r="E14" s="28">
        <f>$B$6*C14</f>
        <v>10132.265594484654</v>
      </c>
      <c r="F14" s="38">
        <f>D14+E14</f>
        <v>15710.256969484653</v>
      </c>
    </row>
    <row r="15" spans="1:6" x14ac:dyDescent="0.25">
      <c r="A15" s="26" t="s">
        <v>214</v>
      </c>
      <c r="B15" s="35">
        <f>Studierendenanzahl!B146</f>
        <v>5957</v>
      </c>
      <c r="C15" s="36">
        <f>B15/$B$10</f>
        <v>0.31470230862697446</v>
      </c>
      <c r="D15" s="37">
        <f>$B$5/4</f>
        <v>5577.9913750000005</v>
      </c>
      <c r="E15" s="28">
        <f>$B$6*C15</f>
        <v>7021.6270528554069</v>
      </c>
      <c r="F15" s="38">
        <f>D15+E15</f>
        <v>12599.618427855406</v>
      </c>
    </row>
    <row r="16" spans="1:6" x14ac:dyDescent="0.25">
      <c r="A16" s="68"/>
      <c r="B16" s="69"/>
      <c r="C16" s="70"/>
      <c r="D16" s="71"/>
      <c r="E16" s="71"/>
      <c r="F16" s="72"/>
    </row>
    <row r="19" spans="1:6" x14ac:dyDescent="0.25">
      <c r="A19" s="39" t="s">
        <v>109</v>
      </c>
      <c r="B19" s="26" t="s">
        <v>224</v>
      </c>
      <c r="C19" s="40" t="s">
        <v>192</v>
      </c>
      <c r="D19" s="41" t="s">
        <v>225</v>
      </c>
      <c r="E19" s="42" t="s">
        <v>226</v>
      </c>
      <c r="F19" s="43" t="s">
        <v>234</v>
      </c>
    </row>
    <row r="20" spans="1:6" x14ac:dyDescent="0.25">
      <c r="A20" s="26" t="s">
        <v>122</v>
      </c>
      <c r="B20" s="27">
        <v>125</v>
      </c>
      <c r="C20" s="40">
        <v>11</v>
      </c>
      <c r="D20" s="37">
        <f>B20*C20</f>
        <v>1375</v>
      </c>
      <c r="E20" s="28">
        <f>F12-D20</f>
        <v>4726.3424596848754</v>
      </c>
      <c r="F20" s="38">
        <f>D20+E20</f>
        <v>6101.3424596848754</v>
      </c>
    </row>
    <row r="21" spans="1:6" x14ac:dyDescent="0.25">
      <c r="A21" s="26" t="s">
        <v>173</v>
      </c>
      <c r="B21" s="27">
        <v>150</v>
      </c>
      <c r="C21" s="40">
        <v>11</v>
      </c>
      <c r="D21" s="37">
        <f>B21*C21</f>
        <v>1650</v>
      </c>
      <c r="E21" s="28">
        <f>F13-D21</f>
        <v>8562.7131429750661</v>
      </c>
      <c r="F21" s="38">
        <f>D21+E21</f>
        <v>10212.713142975066</v>
      </c>
    </row>
    <row r="22" spans="1:6" x14ac:dyDescent="0.25">
      <c r="A22" s="26" t="s">
        <v>174</v>
      </c>
      <c r="B22" s="27">
        <v>175</v>
      </c>
      <c r="C22" s="40">
        <v>11</v>
      </c>
      <c r="D22" s="37">
        <f>B22*C22</f>
        <v>1925</v>
      </c>
      <c r="E22" s="28">
        <f>F14-D22</f>
        <v>13785.256969484653</v>
      </c>
      <c r="F22" s="38">
        <f>D22+E22</f>
        <v>15710.256969484653</v>
      </c>
    </row>
    <row r="23" spans="1:6" x14ac:dyDescent="0.25">
      <c r="A23" s="26" t="s">
        <v>73</v>
      </c>
      <c r="B23" s="27">
        <v>150</v>
      </c>
      <c r="C23" s="40">
        <v>11</v>
      </c>
      <c r="D23" s="37">
        <f>B23*C23</f>
        <v>1650</v>
      </c>
      <c r="E23" s="28">
        <f>F15-D23</f>
        <v>10949.618427855406</v>
      </c>
      <c r="F23" s="38">
        <f>D23+E23</f>
        <v>12599.618427855406</v>
      </c>
    </row>
    <row r="24" spans="1:6" x14ac:dyDescent="0.25">
      <c r="A24" s="43"/>
      <c r="B24" s="38">
        <f>SUM(B20:B23)</f>
        <v>600</v>
      </c>
      <c r="C24" s="43"/>
      <c r="D24" s="38">
        <f>SUM(D20:D23)</f>
        <v>6600</v>
      </c>
      <c r="E24" s="38">
        <f>SUM(E20:E23)</f>
        <v>38023.930999999997</v>
      </c>
      <c r="F24" s="38">
        <f>SUM(F20:F23)</f>
        <v>44623.930999999997</v>
      </c>
    </row>
    <row r="26" spans="1:6" x14ac:dyDescent="0.25">
      <c r="A26" s="23" t="s">
        <v>206</v>
      </c>
    </row>
  </sheetData>
  <phoneticPr fontId="4" type="noConversion"/>
  <pageMargins left="0.70000000000000007" right="0.70000000000000007" top="0.79000000000000015" bottom="0.79000000000000015" header="0.30000000000000004" footer="0.30000000000000004"/>
  <pageSetup paperSize="9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H55"/>
  <sheetViews>
    <sheetView workbookViewId="0">
      <selection activeCell="B58" sqref="B58"/>
    </sheetView>
  </sheetViews>
  <sheetFormatPr baseColWidth="10" defaultColWidth="10.85546875" defaultRowHeight="15" x14ac:dyDescent="0.25"/>
  <cols>
    <col min="1" max="1" width="49" style="23" customWidth="1"/>
    <col min="2" max="6" width="13.28515625" style="23" customWidth="1"/>
    <col min="7" max="16384" width="10.85546875" style="23"/>
  </cols>
  <sheetData>
    <row r="1" spans="1:6" x14ac:dyDescent="0.25">
      <c r="A1" s="25" t="s">
        <v>75</v>
      </c>
    </row>
    <row r="3" spans="1:6" x14ac:dyDescent="0.25">
      <c r="A3" s="26" t="s">
        <v>176</v>
      </c>
      <c r="B3" s="48">
        <v>446239.31</v>
      </c>
      <c r="C3" s="23" t="s">
        <v>272</v>
      </c>
    </row>
    <row r="4" spans="1:6" x14ac:dyDescent="0.25">
      <c r="A4" s="26" t="s">
        <v>177</v>
      </c>
      <c r="B4" s="28">
        <f>B3*0.3</f>
        <v>133871.79300000001</v>
      </c>
    </row>
    <row r="5" spans="1:6" x14ac:dyDescent="0.25">
      <c r="A5" s="26" t="s">
        <v>178</v>
      </c>
      <c r="B5" s="28">
        <f>B3*0.15</f>
        <v>66935.896500000003</v>
      </c>
    </row>
    <row r="6" spans="1:6" x14ac:dyDescent="0.25">
      <c r="A6" s="26" t="s">
        <v>179</v>
      </c>
      <c r="B6" s="28">
        <f>B3*0.15</f>
        <v>66935.896500000003</v>
      </c>
    </row>
    <row r="8" spans="1:6" s="24" customFormat="1" ht="30" x14ac:dyDescent="0.25">
      <c r="A8" s="29"/>
      <c r="B8" s="139" t="s">
        <v>74</v>
      </c>
      <c r="C8" s="137" t="s">
        <v>72</v>
      </c>
      <c r="D8" s="135" t="s">
        <v>76</v>
      </c>
      <c r="E8" s="133" t="s">
        <v>77</v>
      </c>
      <c r="F8" s="131" t="s">
        <v>85</v>
      </c>
    </row>
    <row r="9" spans="1:6" x14ac:dyDescent="0.25">
      <c r="A9" s="26" t="s">
        <v>128</v>
      </c>
      <c r="B9" s="140">
        <f>SUM(B10:B50)</f>
        <v>19063</v>
      </c>
      <c r="C9" s="138">
        <f>SUM(C10:C50)</f>
        <v>1.0000000000000002</v>
      </c>
      <c r="D9" s="136">
        <f>SUM(D10:D50)</f>
        <v>64844.149734375023</v>
      </c>
      <c r="E9" s="134">
        <f>SUM(E10:E50)</f>
        <v>66935.896500000032</v>
      </c>
      <c r="F9" s="132">
        <f>SUM(F10:F50)</f>
        <v>131780.04623437504</v>
      </c>
    </row>
    <row r="10" spans="1:6" x14ac:dyDescent="0.25">
      <c r="A10" s="26"/>
      <c r="B10" s="140"/>
      <c r="C10" s="138"/>
      <c r="D10" s="136"/>
      <c r="E10" s="134"/>
      <c r="F10" s="132"/>
    </row>
    <row r="11" spans="1:6" x14ac:dyDescent="0.25">
      <c r="A11" s="39" t="s">
        <v>79</v>
      </c>
      <c r="B11" s="140"/>
      <c r="C11" s="138"/>
      <c r="D11" s="136"/>
      <c r="E11" s="134"/>
      <c r="F11" s="132"/>
    </row>
    <row r="12" spans="1:6" x14ac:dyDescent="0.25">
      <c r="A12" s="26" t="s">
        <v>80</v>
      </c>
      <c r="B12" s="140">
        <f>Studierendenanzahl!B5</f>
        <v>444</v>
      </c>
      <c r="C12" s="138">
        <f>B12/$B$9</f>
        <v>2.3291192362167548E-2</v>
      </c>
      <c r="D12" s="136">
        <f>$B$5/32</f>
        <v>2091.7467656250001</v>
      </c>
      <c r="E12" s="134">
        <f>$B$6*C12</f>
        <v>1559.0168413156375</v>
      </c>
      <c r="F12" s="132">
        <f>D12+E12</f>
        <v>3650.7636069406376</v>
      </c>
    </row>
    <row r="13" spans="1:6" x14ac:dyDescent="0.25">
      <c r="A13" s="26"/>
      <c r="B13" s="140"/>
      <c r="C13" s="138"/>
      <c r="D13" s="136"/>
      <c r="E13" s="134"/>
      <c r="F13" s="132"/>
    </row>
    <row r="14" spans="1:6" x14ac:dyDescent="0.25">
      <c r="A14" s="39" t="s">
        <v>81</v>
      </c>
      <c r="B14" s="140"/>
      <c r="C14" s="138"/>
      <c r="D14" s="136"/>
      <c r="E14" s="134"/>
      <c r="F14" s="132"/>
    </row>
    <row r="15" spans="1:6" x14ac:dyDescent="0.25">
      <c r="A15" s="26" t="s">
        <v>82</v>
      </c>
      <c r="B15" s="140">
        <f>Studierendenanzahl!B28</f>
        <v>1535</v>
      </c>
      <c r="C15" s="138">
        <f t="shared" ref="C15:C50" si="0">B15/$B$9</f>
        <v>8.0522478098935105E-2</v>
      </c>
      <c r="D15" s="136">
        <f t="shared" ref="D15:D50" si="1">$B$5/32</f>
        <v>2091.7467656250001</v>
      </c>
      <c r="E15" s="134">
        <f>$B$6*C15</f>
        <v>5389.8442599538375</v>
      </c>
      <c r="F15" s="132">
        <f t="shared" ref="F15:F50" si="2">D15+E15</f>
        <v>7481.5910255788376</v>
      </c>
    </row>
    <row r="16" spans="1:6" x14ac:dyDescent="0.25">
      <c r="A16" s="26" t="s">
        <v>83</v>
      </c>
      <c r="B16" s="140">
        <f>Studierendenanzahl!B33</f>
        <v>2232</v>
      </c>
      <c r="C16" s="138">
        <f t="shared" si="0"/>
        <v>0.11708545349630174</v>
      </c>
      <c r="D16" s="136">
        <f t="shared" si="1"/>
        <v>2091.7467656250001</v>
      </c>
      <c r="E16" s="134">
        <f t="shared" ref="E16:E50" si="3">$B$6*C16</f>
        <v>7837.2197968840164</v>
      </c>
      <c r="F16" s="132">
        <f t="shared" si="2"/>
        <v>9928.9665625090165</v>
      </c>
    </row>
    <row r="17" spans="1:6" x14ac:dyDescent="0.25">
      <c r="A17" s="26" t="s">
        <v>169</v>
      </c>
      <c r="B17" s="140">
        <f>Studierendenanzahl!B38</f>
        <v>165</v>
      </c>
      <c r="C17" s="138">
        <f t="shared" si="0"/>
        <v>8.6555106751298322E-3</v>
      </c>
      <c r="D17" s="136">
        <f t="shared" si="1"/>
        <v>2091.7467656250001</v>
      </c>
      <c r="E17" s="134">
        <f t="shared" si="3"/>
        <v>579.36436670513558</v>
      </c>
      <c r="F17" s="132">
        <f t="shared" si="2"/>
        <v>2671.1111323301357</v>
      </c>
    </row>
    <row r="18" spans="1:6" x14ac:dyDescent="0.25">
      <c r="A18" s="26"/>
      <c r="B18" s="140"/>
      <c r="C18" s="138"/>
      <c r="D18" s="136"/>
      <c r="E18" s="134"/>
      <c r="F18" s="132"/>
    </row>
    <row r="19" spans="1:6" x14ac:dyDescent="0.25">
      <c r="A19" s="39" t="s">
        <v>170</v>
      </c>
      <c r="B19" s="140"/>
      <c r="C19" s="138"/>
      <c r="D19" s="136"/>
      <c r="E19" s="134"/>
      <c r="F19" s="132"/>
    </row>
    <row r="20" spans="1:6" x14ac:dyDescent="0.25">
      <c r="A20" s="26" t="s">
        <v>171</v>
      </c>
      <c r="B20" s="140">
        <f>Studierendenanzahl!B43</f>
        <v>102</v>
      </c>
      <c r="C20" s="138">
        <f t="shared" si="0"/>
        <v>5.3506793264438968E-3</v>
      </c>
      <c r="D20" s="136">
        <f t="shared" si="1"/>
        <v>2091.7467656250001</v>
      </c>
      <c r="E20" s="134">
        <f t="shared" si="3"/>
        <v>358.15251759953838</v>
      </c>
      <c r="F20" s="132">
        <f t="shared" si="2"/>
        <v>2449.8992832245385</v>
      </c>
    </row>
    <row r="21" spans="1:6" x14ac:dyDescent="0.25">
      <c r="A21" s="26" t="s">
        <v>172</v>
      </c>
      <c r="B21" s="140">
        <f>Studierendenanzahl!B48</f>
        <v>1121</v>
      </c>
      <c r="C21" s="138">
        <f t="shared" si="0"/>
        <v>5.8805014950427531E-2</v>
      </c>
      <c r="D21" s="136">
        <f t="shared" si="1"/>
        <v>2091.7467656250001</v>
      </c>
      <c r="E21" s="134">
        <f t="shared" si="3"/>
        <v>3936.16639440277</v>
      </c>
      <c r="F21" s="132">
        <f t="shared" si="2"/>
        <v>6027.9131600277706</v>
      </c>
    </row>
    <row r="22" spans="1:6" x14ac:dyDescent="0.25">
      <c r="A22" s="26" t="s">
        <v>231</v>
      </c>
      <c r="B22" s="140">
        <f>Studierendenanzahl!B56</f>
        <v>985</v>
      </c>
      <c r="C22" s="138">
        <f t="shared" si="0"/>
        <v>5.1670775848502333E-2</v>
      </c>
      <c r="D22" s="136">
        <f t="shared" si="1"/>
        <v>2091.7467656250001</v>
      </c>
      <c r="E22" s="134">
        <f t="shared" si="3"/>
        <v>3458.6297042700521</v>
      </c>
      <c r="F22" s="132">
        <f t="shared" si="2"/>
        <v>5550.3764698950527</v>
      </c>
    </row>
    <row r="23" spans="1:6" x14ac:dyDescent="0.25">
      <c r="A23" s="26" t="s">
        <v>232</v>
      </c>
      <c r="B23" s="140">
        <f>Studierendenanzahl!B64</f>
        <v>1141</v>
      </c>
      <c r="C23" s="138">
        <f t="shared" si="0"/>
        <v>5.9854167759534178E-2</v>
      </c>
      <c r="D23" s="136">
        <f t="shared" si="1"/>
        <v>2091.7467656250001</v>
      </c>
      <c r="E23" s="134">
        <f>$B$6*C23</f>
        <v>4006.3923782458169</v>
      </c>
      <c r="F23" s="132">
        <f t="shared" si="2"/>
        <v>6098.139143870817</v>
      </c>
    </row>
    <row r="24" spans="1:6" x14ac:dyDescent="0.25">
      <c r="A24" s="26" t="s">
        <v>229</v>
      </c>
      <c r="B24" s="140">
        <f>Studierendenanzahl!B73</f>
        <v>100</v>
      </c>
      <c r="C24" s="138">
        <f t="shared" si="0"/>
        <v>5.2457640455332317E-3</v>
      </c>
      <c r="D24" s="136">
        <f t="shared" si="1"/>
        <v>2091.7467656250001</v>
      </c>
      <c r="E24" s="134">
        <f t="shared" si="3"/>
        <v>351.12991921523371</v>
      </c>
      <c r="F24" s="132">
        <f t="shared" si="2"/>
        <v>2442.8766848402338</v>
      </c>
    </row>
    <row r="25" spans="1:6" x14ac:dyDescent="0.25">
      <c r="A25" s="26" t="s">
        <v>187</v>
      </c>
      <c r="B25" s="140">
        <f>Studierendenanzahl!B81</f>
        <v>970</v>
      </c>
      <c r="C25" s="138">
        <f t="shared" si="0"/>
        <v>5.0883911241672353E-2</v>
      </c>
      <c r="D25" s="136">
        <f t="shared" si="1"/>
        <v>2091.7467656250001</v>
      </c>
      <c r="E25" s="134">
        <f t="shared" si="3"/>
        <v>3405.9602163877671</v>
      </c>
      <c r="F25" s="132">
        <f t="shared" si="2"/>
        <v>5497.7069820127672</v>
      </c>
    </row>
    <row r="26" spans="1:6" x14ac:dyDescent="0.25">
      <c r="A26" s="26" t="s">
        <v>188</v>
      </c>
      <c r="B26" s="140">
        <f>Studierendenanzahl!B85</f>
        <v>266</v>
      </c>
      <c r="C26" s="138">
        <f t="shared" si="0"/>
        <v>1.3953732361118397E-2</v>
      </c>
      <c r="D26" s="136">
        <f t="shared" si="1"/>
        <v>2091.7467656250001</v>
      </c>
      <c r="E26" s="134">
        <f t="shared" si="3"/>
        <v>934.00558511252166</v>
      </c>
      <c r="F26" s="132">
        <f t="shared" si="2"/>
        <v>3025.7523507375217</v>
      </c>
    </row>
    <row r="27" spans="1:6" x14ac:dyDescent="0.25">
      <c r="A27" s="26" t="s">
        <v>189</v>
      </c>
      <c r="B27" s="140">
        <f>Studierendenanzahl!B89</f>
        <v>120</v>
      </c>
      <c r="C27" s="138">
        <f t="shared" si="0"/>
        <v>6.2949168546398782E-3</v>
      </c>
      <c r="D27" s="136">
        <f t="shared" si="1"/>
        <v>2091.7467656250001</v>
      </c>
      <c r="E27" s="134">
        <f t="shared" si="3"/>
        <v>421.35590305828043</v>
      </c>
      <c r="F27" s="132">
        <f t="shared" si="2"/>
        <v>2513.1026686832806</v>
      </c>
    </row>
    <row r="28" spans="1:6" x14ac:dyDescent="0.25">
      <c r="A28" s="26" t="s">
        <v>190</v>
      </c>
      <c r="B28" s="140">
        <f>Studierendenanzahl!B93</f>
        <v>117</v>
      </c>
      <c r="C28" s="138">
        <f t="shared" si="0"/>
        <v>6.1375439332738814E-3</v>
      </c>
      <c r="D28" s="136">
        <f t="shared" si="1"/>
        <v>2091.7467656250001</v>
      </c>
      <c r="E28" s="134">
        <f t="shared" si="3"/>
        <v>410.82200548182345</v>
      </c>
      <c r="F28" s="132">
        <f t="shared" si="2"/>
        <v>2502.5687711068235</v>
      </c>
    </row>
    <row r="29" spans="1:6" x14ac:dyDescent="0.25">
      <c r="A29" s="26" t="s">
        <v>202</v>
      </c>
      <c r="B29" s="140">
        <f>Studierendenanzahl!B97</f>
        <v>1029</v>
      </c>
      <c r="C29" s="138">
        <f t="shared" si="0"/>
        <v>5.3978912028536954E-2</v>
      </c>
      <c r="D29" s="136">
        <f t="shared" si="1"/>
        <v>2091.7467656250001</v>
      </c>
      <c r="E29" s="134">
        <f t="shared" si="3"/>
        <v>3613.1268687247548</v>
      </c>
      <c r="F29" s="132">
        <f t="shared" si="2"/>
        <v>5704.8736343497549</v>
      </c>
    </row>
    <row r="30" spans="1:6" x14ac:dyDescent="0.25">
      <c r="A30" s="26" t="s">
        <v>200</v>
      </c>
      <c r="B30" s="140">
        <f>Studierendenanzahl!B101</f>
        <v>167</v>
      </c>
      <c r="C30" s="138">
        <f t="shared" si="0"/>
        <v>8.7604259560404973E-3</v>
      </c>
      <c r="D30" s="136">
        <f t="shared" si="1"/>
        <v>2091.7467656250001</v>
      </c>
      <c r="E30" s="134">
        <f t="shared" si="3"/>
        <v>586.38696508944031</v>
      </c>
      <c r="F30" s="132">
        <f t="shared" si="2"/>
        <v>2678.1337307144404</v>
      </c>
    </row>
    <row r="31" spans="1:6" x14ac:dyDescent="0.25">
      <c r="A31" s="26" t="s">
        <v>201</v>
      </c>
      <c r="B31" s="140">
        <f>Studierendenanzahl!B106</f>
        <v>397</v>
      </c>
      <c r="C31" s="138">
        <f t="shared" si="0"/>
        <v>2.082568326076693E-2</v>
      </c>
      <c r="D31" s="136">
        <f t="shared" si="1"/>
        <v>2091.7467656250001</v>
      </c>
      <c r="E31" s="134">
        <f t="shared" si="3"/>
        <v>1393.9857792844778</v>
      </c>
      <c r="F31" s="132">
        <f t="shared" si="2"/>
        <v>3485.7325449094778</v>
      </c>
    </row>
    <row r="32" spans="1:6" x14ac:dyDescent="0.25">
      <c r="A32" s="26" t="s">
        <v>152</v>
      </c>
      <c r="B32" s="140">
        <f>Studierendenanzahl!B110</f>
        <v>811</v>
      </c>
      <c r="C32" s="138">
        <f t="shared" si="0"/>
        <v>4.2543146409274514E-2</v>
      </c>
      <c r="D32" s="136">
        <f t="shared" si="1"/>
        <v>2091.7467656250001</v>
      </c>
      <c r="E32" s="134">
        <f t="shared" si="3"/>
        <v>2847.6636448355457</v>
      </c>
      <c r="F32" s="132">
        <f t="shared" si="2"/>
        <v>4939.4104104605458</v>
      </c>
    </row>
    <row r="33" spans="1:6" x14ac:dyDescent="0.25">
      <c r="A33" s="26" t="s">
        <v>186</v>
      </c>
      <c r="B33" s="140">
        <f>Studierendenanzahl!B132</f>
        <v>328</v>
      </c>
      <c r="C33" s="138">
        <f t="shared" si="0"/>
        <v>1.7206106069349001E-2</v>
      </c>
      <c r="D33" s="136">
        <f t="shared" si="1"/>
        <v>2091.7467656250001</v>
      </c>
      <c r="E33" s="134">
        <f t="shared" si="3"/>
        <v>1151.7061350259667</v>
      </c>
      <c r="F33" s="132">
        <f t="shared" si="2"/>
        <v>3243.4529006509665</v>
      </c>
    </row>
    <row r="34" spans="1:6" x14ac:dyDescent="0.25">
      <c r="A34" s="26" t="s">
        <v>127</v>
      </c>
      <c r="B34" s="140">
        <f>Studierendenanzahl!B139</f>
        <v>453</v>
      </c>
      <c r="C34" s="138">
        <f t="shared" si="0"/>
        <v>2.3763311126265542E-2</v>
      </c>
      <c r="D34" s="136">
        <f t="shared" si="1"/>
        <v>2091.7467656250001</v>
      </c>
      <c r="E34" s="134">
        <f t="shared" si="3"/>
        <v>1590.6185340450088</v>
      </c>
      <c r="F34" s="132">
        <f t="shared" si="2"/>
        <v>3682.3652996700089</v>
      </c>
    </row>
    <row r="35" spans="1:6" x14ac:dyDescent="0.25">
      <c r="A35" s="26"/>
      <c r="B35" s="140"/>
      <c r="C35" s="138"/>
      <c r="D35" s="136"/>
      <c r="E35" s="134"/>
      <c r="F35" s="132"/>
    </row>
    <row r="36" spans="1:6" x14ac:dyDescent="0.25">
      <c r="A36" s="39" t="s">
        <v>124</v>
      </c>
      <c r="B36" s="140"/>
      <c r="C36" s="138"/>
      <c r="D36" s="136"/>
      <c r="E36" s="134"/>
      <c r="F36" s="132"/>
    </row>
    <row r="37" spans="1:6" x14ac:dyDescent="0.25">
      <c r="A37" s="26" t="s">
        <v>125</v>
      </c>
      <c r="B37" s="140">
        <f>Studierendenanzahl!B148</f>
        <v>1190</v>
      </c>
      <c r="C37" s="138">
        <f t="shared" si="0"/>
        <v>6.242459214184546E-2</v>
      </c>
      <c r="D37" s="136">
        <f t="shared" si="1"/>
        <v>2091.7467656250001</v>
      </c>
      <c r="E37" s="134">
        <f t="shared" si="3"/>
        <v>4178.4460386612809</v>
      </c>
      <c r="F37" s="132">
        <f t="shared" si="2"/>
        <v>6270.192804286281</v>
      </c>
    </row>
    <row r="38" spans="1:6" x14ac:dyDescent="0.25">
      <c r="A38" s="26" t="s">
        <v>132</v>
      </c>
      <c r="B38" s="140">
        <f>Studierendenanzahl!B157</f>
        <v>912</v>
      </c>
      <c r="C38" s="138">
        <f t="shared" si="0"/>
        <v>4.7841368095263077E-2</v>
      </c>
      <c r="D38" s="136">
        <f t="shared" si="1"/>
        <v>2091.7467656250001</v>
      </c>
      <c r="E38" s="134">
        <f t="shared" si="3"/>
        <v>3202.3048632429318</v>
      </c>
      <c r="F38" s="132">
        <f t="shared" si="2"/>
        <v>5294.0516288679319</v>
      </c>
    </row>
    <row r="39" spans="1:6" x14ac:dyDescent="0.25">
      <c r="A39" s="26" t="s">
        <v>133</v>
      </c>
      <c r="B39" s="140">
        <f>Studierendenanzahl!B166</f>
        <v>130</v>
      </c>
      <c r="C39" s="138">
        <f t="shared" si="0"/>
        <v>6.8194932591932019E-3</v>
      </c>
      <c r="D39" s="136">
        <f t="shared" si="1"/>
        <v>2091.7467656250001</v>
      </c>
      <c r="E39" s="134">
        <f t="shared" si="3"/>
        <v>456.46889497980385</v>
      </c>
      <c r="F39" s="132">
        <f t="shared" si="2"/>
        <v>2548.2156606048038</v>
      </c>
    </row>
    <row r="40" spans="1:6" x14ac:dyDescent="0.25">
      <c r="A40" s="26" t="s">
        <v>131</v>
      </c>
      <c r="B40" s="140">
        <f>Studierendenanzahl!B170</f>
        <v>478</v>
      </c>
      <c r="C40" s="138">
        <f t="shared" si="0"/>
        <v>2.5074752137648849E-2</v>
      </c>
      <c r="D40" s="136">
        <f t="shared" si="1"/>
        <v>2091.7467656250001</v>
      </c>
      <c r="E40" s="134">
        <f>$B$6*C40</f>
        <v>1678.4010138488172</v>
      </c>
      <c r="F40" s="132">
        <f t="shared" si="2"/>
        <v>3770.1477794738175</v>
      </c>
    </row>
    <row r="41" spans="1:6" x14ac:dyDescent="0.25">
      <c r="A41" s="26" t="s">
        <v>163</v>
      </c>
      <c r="B41" s="140">
        <f>Studierendenanzahl!B180</f>
        <v>213</v>
      </c>
      <c r="C41" s="138">
        <f t="shared" si="0"/>
        <v>1.1173477416985784E-2</v>
      </c>
      <c r="D41" s="136">
        <f t="shared" si="1"/>
        <v>2091.7467656250001</v>
      </c>
      <c r="E41" s="134">
        <f t="shared" si="3"/>
        <v>747.90672792844782</v>
      </c>
      <c r="F41" s="132">
        <f t="shared" si="2"/>
        <v>2839.6534935534478</v>
      </c>
    </row>
    <row r="42" spans="1:6" x14ac:dyDescent="0.25">
      <c r="A42" s="26" t="s">
        <v>164</v>
      </c>
      <c r="B42" s="140">
        <f>Studierendenanzahl!B183</f>
        <v>532</v>
      </c>
      <c r="C42" s="138">
        <f t="shared" si="0"/>
        <v>2.7907464722236795E-2</v>
      </c>
      <c r="D42" s="136">
        <f t="shared" si="1"/>
        <v>2091.7467656250001</v>
      </c>
      <c r="E42" s="134">
        <f t="shared" si="3"/>
        <v>1868.0111702250433</v>
      </c>
      <c r="F42" s="132">
        <f t="shared" si="2"/>
        <v>3959.7579358500434</v>
      </c>
    </row>
    <row r="43" spans="1:6" x14ac:dyDescent="0.25">
      <c r="A43" s="26" t="s">
        <v>167</v>
      </c>
      <c r="B43" s="140">
        <f>Studierendenanzahl!B192</f>
        <v>509</v>
      </c>
      <c r="C43" s="138">
        <f t="shared" si="0"/>
        <v>2.670093899176415E-2</v>
      </c>
      <c r="D43" s="136">
        <f t="shared" si="1"/>
        <v>2091.7467656250001</v>
      </c>
      <c r="E43" s="134">
        <f t="shared" si="3"/>
        <v>1787.2512888055396</v>
      </c>
      <c r="F43" s="132">
        <f t="shared" si="2"/>
        <v>3878.9980544305399</v>
      </c>
    </row>
    <row r="44" spans="1:6" x14ac:dyDescent="0.25">
      <c r="A44" s="26" t="s">
        <v>168</v>
      </c>
      <c r="B44" s="140">
        <f>Studierendenanzahl!B196</f>
        <v>1018</v>
      </c>
      <c r="C44" s="138">
        <f t="shared" si="0"/>
        <v>5.3401877983528301E-2</v>
      </c>
      <c r="D44" s="136">
        <f t="shared" si="1"/>
        <v>2091.7467656250001</v>
      </c>
      <c r="E44" s="134">
        <f t="shared" si="3"/>
        <v>3574.5025776110792</v>
      </c>
      <c r="F44" s="132">
        <f t="shared" si="2"/>
        <v>5666.2493432360789</v>
      </c>
    </row>
    <row r="45" spans="1:6" x14ac:dyDescent="0.25">
      <c r="A45" s="26" t="s">
        <v>207</v>
      </c>
      <c r="B45" s="140">
        <f>Studierendenanzahl!B201</f>
        <v>400</v>
      </c>
      <c r="C45" s="138">
        <f t="shared" si="0"/>
        <v>2.0983056182132927E-2</v>
      </c>
      <c r="D45" s="136">
        <f t="shared" si="1"/>
        <v>2091.7467656250001</v>
      </c>
      <c r="E45" s="134">
        <f t="shared" si="3"/>
        <v>1404.5196768609349</v>
      </c>
      <c r="F45" s="132">
        <f t="shared" si="2"/>
        <v>3496.2664424859349</v>
      </c>
    </row>
    <row r="46" spans="1:6" x14ac:dyDescent="0.25">
      <c r="A46" s="26" t="s">
        <v>6</v>
      </c>
      <c r="B46" s="140">
        <f>Studierendenanzahl!B207</f>
        <v>181</v>
      </c>
      <c r="C46" s="138">
        <f t="shared" ref="C46" si="4">B46/$B$9</f>
        <v>9.4948329224151494E-3</v>
      </c>
      <c r="D46" s="136">
        <f t="shared" si="1"/>
        <v>2091.7467656250001</v>
      </c>
      <c r="E46" s="134">
        <f t="shared" ref="E46" si="5">$B$6*C46</f>
        <v>635.54515377957296</v>
      </c>
      <c r="F46" s="132">
        <f t="shared" si="2"/>
        <v>2727.291919404573</v>
      </c>
    </row>
    <row r="47" spans="1:6" x14ac:dyDescent="0.25">
      <c r="A47" s="26" t="s">
        <v>208</v>
      </c>
      <c r="B47" s="140">
        <f>Studierendenanzahl!B214</f>
        <v>394</v>
      </c>
      <c r="C47" s="138">
        <f t="shared" si="0"/>
        <v>2.0668310339400933E-2</v>
      </c>
      <c r="D47" s="136">
        <f t="shared" si="1"/>
        <v>2091.7467656250001</v>
      </c>
      <c r="E47" s="134">
        <f t="shared" si="3"/>
        <v>1383.4518817080209</v>
      </c>
      <c r="F47" s="132">
        <f t="shared" si="2"/>
        <v>3475.1986473330207</v>
      </c>
    </row>
    <row r="48" spans="1:6" x14ac:dyDescent="0.25">
      <c r="A48" s="26"/>
      <c r="B48" s="140"/>
      <c r="C48" s="138"/>
      <c r="D48" s="136"/>
      <c r="E48" s="134"/>
      <c r="F48" s="132"/>
    </row>
    <row r="49" spans="1:8" x14ac:dyDescent="0.25">
      <c r="A49" s="39" t="s">
        <v>86</v>
      </c>
      <c r="B49" s="140"/>
      <c r="C49" s="138"/>
      <c r="D49" s="136"/>
      <c r="E49" s="134"/>
      <c r="F49" s="132"/>
    </row>
    <row r="50" spans="1:8" x14ac:dyDescent="0.25">
      <c r="A50" s="145" t="s">
        <v>212</v>
      </c>
      <c r="B50" s="146">
        <f>Studierendenanzahl!B220</f>
        <v>623</v>
      </c>
      <c r="C50" s="147">
        <f t="shared" si="0"/>
        <v>3.2681110003672034E-2</v>
      </c>
      <c r="D50" s="148">
        <f t="shared" si="1"/>
        <v>2091.7467656250001</v>
      </c>
      <c r="E50" s="149">
        <f t="shared" si="3"/>
        <v>2187.5393967109062</v>
      </c>
      <c r="F50" s="150">
        <f t="shared" si="2"/>
        <v>4279.2861623359058</v>
      </c>
    </row>
    <row r="51" spans="1:8" x14ac:dyDescent="0.25">
      <c r="A51" s="151"/>
      <c r="B51" s="154"/>
      <c r="C51" s="156"/>
      <c r="D51" s="155"/>
      <c r="E51" s="154"/>
      <c r="F51" s="153"/>
    </row>
    <row r="52" spans="1:8" x14ac:dyDescent="0.25">
      <c r="A52" s="152" t="s">
        <v>339</v>
      </c>
      <c r="B52" s="154"/>
      <c r="C52" s="156"/>
      <c r="D52" s="155"/>
      <c r="E52" s="154"/>
      <c r="F52" s="153"/>
    </row>
    <row r="53" spans="1:8" x14ac:dyDescent="0.25">
      <c r="A53" s="151" t="s">
        <v>121</v>
      </c>
      <c r="B53" s="154">
        <v>489</v>
      </c>
      <c r="C53" s="156"/>
      <c r="D53" s="155"/>
      <c r="E53" s="154"/>
      <c r="F53" s="153"/>
      <c r="H53" s="73"/>
    </row>
    <row r="54" spans="1:8" x14ac:dyDescent="0.25">
      <c r="H54" s="73"/>
    </row>
    <row r="55" spans="1:8" x14ac:dyDescent="0.25">
      <c r="H55" s="73"/>
    </row>
  </sheetData>
  <phoneticPr fontId="4" type="noConversion"/>
  <pageMargins left="0.70866141732283472" right="0.70866141732283472" top="0.78740157480314965" bottom="0.78740157480314965" header="0.31496062992125984" footer="0.31496062992125984"/>
  <pageSetup paperSize="9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E252"/>
  <sheetViews>
    <sheetView workbookViewId="0">
      <selection activeCell="B5" sqref="B5"/>
    </sheetView>
  </sheetViews>
  <sheetFormatPr baseColWidth="10" defaultRowHeight="15" x14ac:dyDescent="0.25"/>
  <cols>
    <col min="1" max="1" width="87.5703125" style="1" customWidth="1"/>
    <col min="2" max="2" width="9.5703125" style="1" customWidth="1"/>
  </cols>
  <sheetData>
    <row r="1" spans="1:5" x14ac:dyDescent="0.25">
      <c r="A1" s="11" t="s">
        <v>87</v>
      </c>
      <c r="B1" s="12"/>
      <c r="C1" s="12"/>
    </row>
    <row r="2" spans="1:5" x14ac:dyDescent="0.25">
      <c r="A2" s="13"/>
      <c r="B2" s="84" t="s">
        <v>273</v>
      </c>
      <c r="C2" s="12"/>
    </row>
    <row r="3" spans="1:5" x14ac:dyDescent="0.25">
      <c r="A3" s="17" t="s">
        <v>79</v>
      </c>
      <c r="B3" s="18">
        <f>B5</f>
        <v>444</v>
      </c>
      <c r="C3" s="12"/>
      <c r="D3" s="18">
        <f>D5</f>
        <v>456</v>
      </c>
      <c r="E3" s="12"/>
    </row>
    <row r="4" spans="1:5" x14ac:dyDescent="0.25">
      <c r="A4" s="7"/>
      <c r="B4" s="82"/>
      <c r="C4" s="12"/>
      <c r="D4" s="82"/>
      <c r="E4" s="12"/>
    </row>
    <row r="5" spans="1:5" x14ac:dyDescent="0.25">
      <c r="A5" s="14" t="s">
        <v>80</v>
      </c>
      <c r="B5" s="15">
        <f>SUM(B6:B23)</f>
        <v>444</v>
      </c>
      <c r="C5" s="12"/>
      <c r="D5" s="15">
        <f>SUM(D6:D22)</f>
        <v>456</v>
      </c>
      <c r="E5" s="12"/>
    </row>
    <row r="6" spans="1:5" x14ac:dyDescent="0.25">
      <c r="A6" s="56" t="s">
        <v>89</v>
      </c>
      <c r="B6" s="12">
        <v>46</v>
      </c>
      <c r="C6" s="12"/>
      <c r="D6" s="12">
        <v>55</v>
      </c>
      <c r="E6" s="12"/>
    </row>
    <row r="7" spans="1:5" x14ac:dyDescent="0.25">
      <c r="A7" s="56" t="s">
        <v>90</v>
      </c>
      <c r="B7" s="12">
        <v>6</v>
      </c>
      <c r="C7" s="12"/>
      <c r="D7" s="12">
        <v>6</v>
      </c>
      <c r="E7" s="12"/>
    </row>
    <row r="8" spans="1:5" x14ac:dyDescent="0.25">
      <c r="A8" s="13" t="s">
        <v>215</v>
      </c>
      <c r="B8" s="12">
        <v>146</v>
      </c>
      <c r="C8" s="12"/>
      <c r="D8" s="12">
        <v>147</v>
      </c>
      <c r="E8" s="12"/>
    </row>
    <row r="9" spans="1:5" s="86" customFormat="1" x14ac:dyDescent="0.25">
      <c r="A9" s="86" t="s">
        <v>292</v>
      </c>
      <c r="B9" s="86">
        <v>2</v>
      </c>
      <c r="D9" s="97">
        <v>2</v>
      </c>
    </row>
    <row r="10" spans="1:5" s="86" customFormat="1" x14ac:dyDescent="0.25">
      <c r="A10" s="86" t="s">
        <v>293</v>
      </c>
      <c r="B10" s="86">
        <v>29</v>
      </c>
      <c r="D10" s="97">
        <v>27</v>
      </c>
    </row>
    <row r="11" spans="1:5" x14ac:dyDescent="0.25">
      <c r="A11" s="7" t="s">
        <v>216</v>
      </c>
      <c r="B11" s="12">
        <v>6</v>
      </c>
      <c r="C11" s="12"/>
      <c r="D11" s="12">
        <v>12</v>
      </c>
      <c r="E11" s="12"/>
    </row>
    <row r="12" spans="1:5" s="86" customFormat="1" x14ac:dyDescent="0.25">
      <c r="A12" s="86" t="s">
        <v>283</v>
      </c>
      <c r="B12" s="86">
        <v>2</v>
      </c>
      <c r="D12" s="97">
        <v>8</v>
      </c>
    </row>
    <row r="13" spans="1:5" x14ac:dyDescent="0.25">
      <c r="A13" s="95" t="s">
        <v>88</v>
      </c>
      <c r="B13" s="12">
        <v>62</v>
      </c>
      <c r="C13" s="12"/>
      <c r="D13" s="12">
        <v>59</v>
      </c>
      <c r="E13" s="12"/>
    </row>
    <row r="14" spans="1:5" x14ac:dyDescent="0.25">
      <c r="A14" s="7" t="s">
        <v>250</v>
      </c>
      <c r="B14" s="12">
        <v>1</v>
      </c>
      <c r="C14" s="12"/>
      <c r="D14" s="12">
        <v>1</v>
      </c>
      <c r="E14" s="12"/>
    </row>
    <row r="15" spans="1:5" x14ac:dyDescent="0.25">
      <c r="A15" s="7" t="s">
        <v>92</v>
      </c>
      <c r="B15" s="12">
        <v>8</v>
      </c>
      <c r="C15" s="12"/>
      <c r="D15" s="12">
        <v>10</v>
      </c>
      <c r="E15" s="12"/>
    </row>
    <row r="16" spans="1:5" x14ac:dyDescent="0.25">
      <c r="A16" s="7" t="s">
        <v>93</v>
      </c>
      <c r="B16" s="12">
        <v>3</v>
      </c>
      <c r="C16" s="12"/>
      <c r="D16" s="12">
        <v>3</v>
      </c>
      <c r="E16" s="12"/>
    </row>
    <row r="17" spans="1:5" ht="15" customHeight="1" x14ac:dyDescent="0.25">
      <c r="A17" s="7" t="s">
        <v>94</v>
      </c>
      <c r="B17" s="12">
        <v>1</v>
      </c>
      <c r="C17" s="12"/>
      <c r="D17" s="12">
        <v>1</v>
      </c>
      <c r="E17" s="12"/>
    </row>
    <row r="18" spans="1:5" s="86" customFormat="1" x14ac:dyDescent="0.25">
      <c r="A18" s="86" t="s">
        <v>298</v>
      </c>
      <c r="B18" s="86">
        <v>7</v>
      </c>
      <c r="D18" s="97">
        <v>4</v>
      </c>
    </row>
    <row r="19" spans="1:5" ht="15" customHeight="1" x14ac:dyDescent="0.25">
      <c r="A19" s="7" t="s">
        <v>310</v>
      </c>
      <c r="B19" s="12">
        <v>3</v>
      </c>
      <c r="C19" s="12"/>
      <c r="D19" s="12">
        <v>3</v>
      </c>
      <c r="E19" s="12"/>
    </row>
    <row r="20" spans="1:5" ht="15" customHeight="1" x14ac:dyDescent="0.25">
      <c r="A20" s="7" t="s">
        <v>91</v>
      </c>
      <c r="B20" s="12">
        <v>76</v>
      </c>
      <c r="C20" s="12"/>
      <c r="D20" s="12">
        <v>84</v>
      </c>
      <c r="E20" s="12"/>
    </row>
    <row r="21" spans="1:5" ht="15" customHeight="1" x14ac:dyDescent="0.25">
      <c r="A21" s="7" t="s">
        <v>243</v>
      </c>
      <c r="B21" s="12">
        <v>36</v>
      </c>
      <c r="C21" s="12"/>
      <c r="D21" s="12">
        <v>31</v>
      </c>
      <c r="E21" s="12"/>
    </row>
    <row r="22" spans="1:5" ht="15" customHeight="1" x14ac:dyDescent="0.25">
      <c r="A22" s="7" t="s">
        <v>251</v>
      </c>
      <c r="B22" s="12">
        <v>3</v>
      </c>
      <c r="C22" s="12"/>
      <c r="D22" s="12">
        <v>3</v>
      </c>
      <c r="E22" s="12"/>
    </row>
    <row r="23" spans="1:5" ht="15" customHeight="1" x14ac:dyDescent="0.25">
      <c r="A23" s="7" t="s">
        <v>319</v>
      </c>
      <c r="B23" s="12">
        <v>7</v>
      </c>
      <c r="C23" s="12"/>
      <c r="D23" s="12"/>
      <c r="E23" s="12"/>
    </row>
    <row r="24" spans="1:5" ht="15" customHeight="1" x14ac:dyDescent="0.25">
      <c r="A24" s="7"/>
      <c r="B24" s="12"/>
      <c r="C24" s="12"/>
      <c r="D24" s="12"/>
      <c r="E24" s="12"/>
    </row>
    <row r="25" spans="1:5" ht="15" customHeight="1" x14ac:dyDescent="0.25">
      <c r="A25" s="7"/>
      <c r="B25" s="12"/>
      <c r="C25" s="12"/>
      <c r="D25" s="12"/>
      <c r="E25" s="12"/>
    </row>
    <row r="26" spans="1:5" x14ac:dyDescent="0.25">
      <c r="A26" s="17" t="s">
        <v>81</v>
      </c>
      <c r="B26" s="18">
        <f>B28+B33+B38</f>
        <v>3932</v>
      </c>
      <c r="C26" s="12"/>
      <c r="D26" s="18">
        <f>D28+D33+D38</f>
        <v>3792</v>
      </c>
      <c r="E26" s="12"/>
    </row>
    <row r="27" spans="1:5" x14ac:dyDescent="0.25">
      <c r="A27" s="7"/>
      <c r="B27" s="82"/>
      <c r="C27" s="12"/>
      <c r="D27" s="82"/>
      <c r="E27" s="12"/>
    </row>
    <row r="28" spans="1:5" x14ac:dyDescent="0.25">
      <c r="A28" s="14" t="s">
        <v>82</v>
      </c>
      <c r="B28" s="15">
        <f>SUM(B29:B31)</f>
        <v>1535</v>
      </c>
      <c r="C28" s="12"/>
      <c r="D28" s="15">
        <f>SUM(D29:D31)</f>
        <v>1519</v>
      </c>
      <c r="E28" s="12"/>
    </row>
    <row r="29" spans="1:5" x14ac:dyDescent="0.25">
      <c r="A29" s="7" t="s">
        <v>95</v>
      </c>
      <c r="B29" s="12">
        <v>1296</v>
      </c>
      <c r="C29" s="12"/>
      <c r="D29" s="12">
        <v>1279</v>
      </c>
      <c r="E29" s="12"/>
    </row>
    <row r="30" spans="1:5" ht="15" customHeight="1" x14ac:dyDescent="0.25">
      <c r="A30" s="7" t="s">
        <v>96</v>
      </c>
      <c r="B30" s="12">
        <v>211</v>
      </c>
      <c r="C30" s="12"/>
      <c r="D30" s="12">
        <v>212</v>
      </c>
      <c r="E30" s="12"/>
    </row>
    <row r="31" spans="1:5" ht="15" customHeight="1" x14ac:dyDescent="0.25">
      <c r="A31" s="56" t="s">
        <v>252</v>
      </c>
      <c r="B31" s="55">
        <v>28</v>
      </c>
      <c r="C31" s="12"/>
      <c r="D31" s="55">
        <v>28</v>
      </c>
      <c r="E31" s="12"/>
    </row>
    <row r="32" spans="1:5" ht="15" customHeight="1" x14ac:dyDescent="0.25">
      <c r="A32" s="7"/>
      <c r="B32" s="82"/>
      <c r="C32" s="12"/>
      <c r="D32" s="82"/>
      <c r="E32" s="12"/>
    </row>
    <row r="33" spans="1:5" ht="15" customHeight="1" x14ac:dyDescent="0.25">
      <c r="A33" s="14" t="s">
        <v>83</v>
      </c>
      <c r="B33" s="15">
        <f>SUM(B34:B36)</f>
        <v>2232</v>
      </c>
      <c r="C33" s="12"/>
      <c r="D33" s="15">
        <f>SUM(D34:D36)</f>
        <v>2121</v>
      </c>
      <c r="E33" s="12"/>
    </row>
    <row r="34" spans="1:5" ht="15" customHeight="1" x14ac:dyDescent="0.25">
      <c r="A34" s="7" t="s">
        <v>160</v>
      </c>
      <c r="B34" s="12">
        <v>1831</v>
      </c>
      <c r="C34" s="12"/>
      <c r="D34" s="12">
        <v>1699</v>
      </c>
      <c r="E34" s="12"/>
    </row>
    <row r="35" spans="1:5" ht="15" customHeight="1" x14ac:dyDescent="0.25">
      <c r="A35" s="7" t="s">
        <v>274</v>
      </c>
      <c r="B35" s="12">
        <v>152</v>
      </c>
      <c r="C35" s="12"/>
      <c r="D35" s="12">
        <v>185</v>
      </c>
      <c r="E35" s="12"/>
    </row>
    <row r="36" spans="1:5" ht="15" customHeight="1" x14ac:dyDescent="0.25">
      <c r="A36" s="7" t="s">
        <v>244</v>
      </c>
      <c r="B36" s="12">
        <v>249</v>
      </c>
      <c r="C36" s="12"/>
      <c r="D36" s="12">
        <v>237</v>
      </c>
      <c r="E36" s="12"/>
    </row>
    <row r="37" spans="1:5" ht="15" customHeight="1" x14ac:dyDescent="0.25">
      <c r="A37"/>
      <c r="B37" s="82"/>
      <c r="C37" s="12"/>
      <c r="D37" s="82"/>
      <c r="E37" s="12"/>
    </row>
    <row r="38" spans="1:5" ht="15" customHeight="1" x14ac:dyDescent="0.25">
      <c r="A38" s="14" t="s">
        <v>169</v>
      </c>
      <c r="B38" s="15">
        <f>B39</f>
        <v>165</v>
      </c>
      <c r="C38" s="12"/>
      <c r="D38" s="15">
        <f>D39</f>
        <v>152</v>
      </c>
      <c r="E38" s="12"/>
    </row>
    <row r="39" spans="1:5" ht="15" customHeight="1" x14ac:dyDescent="0.25">
      <c r="A39" s="7" t="s">
        <v>97</v>
      </c>
      <c r="B39" s="12">
        <v>165</v>
      </c>
      <c r="C39" s="12"/>
      <c r="D39" s="12">
        <v>152</v>
      </c>
      <c r="E39" s="12"/>
    </row>
    <row r="40" spans="1:5" ht="15" customHeight="1" x14ac:dyDescent="0.25">
      <c r="A40" s="7"/>
      <c r="B40" s="12"/>
      <c r="C40" s="12"/>
      <c r="D40" s="12"/>
      <c r="E40" s="12"/>
    </row>
    <row r="41" spans="1:5" ht="15" customHeight="1" x14ac:dyDescent="0.25">
      <c r="A41" s="17" t="s">
        <v>170</v>
      </c>
      <c r="B41" s="18">
        <f>B43+B48+B56+B64+B73+B81+B85+B89+B93+B97+B101+B106+B110+B132+B139+B143</f>
        <v>8596</v>
      </c>
      <c r="C41" s="12"/>
      <c r="D41" s="18">
        <f>D43+D48+D56+D64+D73+D81+D85+D89+D93+D97+D101+D106+D110+D130+D139+D143</f>
        <v>7691</v>
      </c>
      <c r="E41" s="12"/>
    </row>
    <row r="42" spans="1:5" ht="15" customHeight="1" x14ac:dyDescent="0.25">
      <c r="A42" s="7"/>
      <c r="B42" s="83"/>
      <c r="C42" s="12"/>
      <c r="D42" s="83"/>
      <c r="E42" s="12"/>
    </row>
    <row r="43" spans="1:5" ht="15" customHeight="1" x14ac:dyDescent="0.25">
      <c r="A43" s="57" t="s">
        <v>171</v>
      </c>
      <c r="B43" s="58">
        <f>B44+B45+B46</f>
        <v>102</v>
      </c>
      <c r="C43" s="12"/>
      <c r="D43" s="58">
        <f>D44+D45+D46</f>
        <v>90</v>
      </c>
      <c r="E43" s="12"/>
    </row>
    <row r="44" spans="1:5" ht="15" customHeight="1" x14ac:dyDescent="0.25">
      <c r="A44" s="56" t="s">
        <v>38</v>
      </c>
      <c r="B44" s="55">
        <v>68</v>
      </c>
      <c r="C44" s="12"/>
      <c r="D44" s="55">
        <v>58</v>
      </c>
      <c r="E44" s="12"/>
    </row>
    <row r="45" spans="1:5" ht="15" customHeight="1" x14ac:dyDescent="0.25">
      <c r="A45" s="56" t="s">
        <v>39</v>
      </c>
      <c r="B45" s="59">
        <v>12</v>
      </c>
      <c r="C45" s="12"/>
      <c r="D45" s="59">
        <v>10</v>
      </c>
      <c r="E45" s="12"/>
    </row>
    <row r="46" spans="1:5" ht="15" customHeight="1" x14ac:dyDescent="0.25">
      <c r="A46" s="56" t="s">
        <v>40</v>
      </c>
      <c r="B46" s="55">
        <v>22</v>
      </c>
      <c r="C46" s="12"/>
      <c r="D46" s="55">
        <v>22</v>
      </c>
      <c r="E46" s="12"/>
    </row>
    <row r="47" spans="1:5" ht="15" customHeight="1" x14ac:dyDescent="0.25">
      <c r="A47" s="7"/>
      <c r="B47" s="82"/>
      <c r="C47" s="12"/>
      <c r="D47" s="82"/>
      <c r="E47" s="12"/>
    </row>
    <row r="48" spans="1:5" x14ac:dyDescent="0.25">
      <c r="A48" s="14" t="s">
        <v>172</v>
      </c>
      <c r="B48" s="15">
        <f>SUM(B49:B54)</f>
        <v>1121</v>
      </c>
      <c r="C48" s="12"/>
      <c r="D48" s="15">
        <f>SUM(D49:D54)</f>
        <v>1219</v>
      </c>
      <c r="E48" s="12"/>
    </row>
    <row r="49" spans="1:5" x14ac:dyDescent="0.25">
      <c r="A49" s="7" t="s">
        <v>41</v>
      </c>
      <c r="B49" s="12">
        <v>328</v>
      </c>
      <c r="C49" s="12"/>
      <c r="D49" s="12">
        <v>244</v>
      </c>
      <c r="E49" s="12"/>
    </row>
    <row r="50" spans="1:5" x14ac:dyDescent="0.25">
      <c r="A50" s="56" t="s">
        <v>42</v>
      </c>
      <c r="B50" s="59">
        <v>24</v>
      </c>
      <c r="C50" s="12"/>
      <c r="D50" s="59">
        <v>23</v>
      </c>
      <c r="E50" s="12"/>
    </row>
    <row r="51" spans="1:5" s="86" customFormat="1" x14ac:dyDescent="0.25">
      <c r="A51" s="86" t="s">
        <v>276</v>
      </c>
      <c r="B51" s="86">
        <v>6</v>
      </c>
      <c r="D51" s="86">
        <v>7</v>
      </c>
    </row>
    <row r="52" spans="1:5" s="86" customFormat="1" x14ac:dyDescent="0.25">
      <c r="A52" s="86" t="s">
        <v>277</v>
      </c>
      <c r="B52" s="86">
        <v>286</v>
      </c>
      <c r="D52" s="86">
        <v>180</v>
      </c>
    </row>
    <row r="53" spans="1:5" x14ac:dyDescent="0.25">
      <c r="A53" s="7" t="s">
        <v>43</v>
      </c>
      <c r="B53" s="12">
        <v>475</v>
      </c>
      <c r="C53" s="12"/>
      <c r="D53" s="12">
        <v>762</v>
      </c>
      <c r="E53" s="12"/>
    </row>
    <row r="54" spans="1:5" x14ac:dyDescent="0.25">
      <c r="A54" s="7" t="s">
        <v>253</v>
      </c>
      <c r="B54" s="12">
        <v>2</v>
      </c>
      <c r="C54" s="12"/>
      <c r="D54" s="12">
        <v>3</v>
      </c>
      <c r="E54" s="12"/>
    </row>
    <row r="55" spans="1:5" x14ac:dyDescent="0.25">
      <c r="A55" s="7"/>
      <c r="B55" s="82"/>
      <c r="C55" s="12"/>
      <c r="D55" s="82"/>
      <c r="E55" s="12"/>
    </row>
    <row r="56" spans="1:5" x14ac:dyDescent="0.25">
      <c r="A56" s="14" t="s">
        <v>231</v>
      </c>
      <c r="B56" s="15">
        <f>SUM(B57:B62)</f>
        <v>985</v>
      </c>
      <c r="C56" s="12"/>
      <c r="D56" s="15">
        <f>SUM(D57:D62)</f>
        <v>936</v>
      </c>
      <c r="E56" s="12"/>
    </row>
    <row r="57" spans="1:5" x14ac:dyDescent="0.25">
      <c r="A57" s="7" t="s">
        <v>44</v>
      </c>
      <c r="B57" s="12">
        <v>308</v>
      </c>
      <c r="C57" s="12"/>
      <c r="D57" s="12">
        <v>290</v>
      </c>
      <c r="E57" s="12"/>
    </row>
    <row r="58" spans="1:5" x14ac:dyDescent="0.25">
      <c r="A58" s="7" t="s">
        <v>45</v>
      </c>
      <c r="B58" s="12">
        <v>78</v>
      </c>
      <c r="C58" s="12"/>
      <c r="D58" s="12">
        <v>77</v>
      </c>
      <c r="E58" s="12"/>
    </row>
    <row r="59" spans="1:5" s="86" customFormat="1" x14ac:dyDescent="0.25">
      <c r="A59" s="86" t="s">
        <v>281</v>
      </c>
      <c r="B59" s="97">
        <v>13</v>
      </c>
      <c r="D59" s="97">
        <v>7</v>
      </c>
    </row>
    <row r="60" spans="1:5" s="86" customFormat="1" x14ac:dyDescent="0.25">
      <c r="A60" s="86" t="s">
        <v>282</v>
      </c>
      <c r="B60" s="97">
        <v>193</v>
      </c>
      <c r="D60" s="97">
        <v>124</v>
      </c>
    </row>
    <row r="61" spans="1:5" x14ac:dyDescent="0.25">
      <c r="A61" s="7" t="s">
        <v>46</v>
      </c>
      <c r="B61" s="12">
        <v>385</v>
      </c>
      <c r="C61" s="12"/>
      <c r="D61" s="12">
        <v>427</v>
      </c>
      <c r="E61" s="12"/>
    </row>
    <row r="62" spans="1:5" x14ac:dyDescent="0.25">
      <c r="A62" s="7" t="s">
        <v>254</v>
      </c>
      <c r="B62" s="12">
        <v>8</v>
      </c>
      <c r="C62" s="12"/>
      <c r="D62" s="12">
        <v>11</v>
      </c>
      <c r="E62" s="12"/>
    </row>
    <row r="63" spans="1:5" x14ac:dyDescent="0.25">
      <c r="A63" s="7"/>
      <c r="B63" s="82"/>
      <c r="C63" s="12"/>
      <c r="D63" s="82"/>
      <c r="E63" s="12"/>
    </row>
    <row r="64" spans="1:5" x14ac:dyDescent="0.25">
      <c r="A64" s="14" t="s">
        <v>232</v>
      </c>
      <c r="B64" s="15">
        <f>SUM(B65:B71)</f>
        <v>1141</v>
      </c>
      <c r="C64" s="12"/>
      <c r="D64" s="15">
        <f>SUM(D65:D71)</f>
        <v>1108</v>
      </c>
      <c r="E64" s="12"/>
    </row>
    <row r="65" spans="1:5" x14ac:dyDescent="0.25">
      <c r="A65" s="7" t="s">
        <v>48</v>
      </c>
      <c r="B65" s="12">
        <v>292</v>
      </c>
      <c r="C65" s="12"/>
      <c r="D65" s="12">
        <v>293</v>
      </c>
      <c r="E65" s="12"/>
    </row>
    <row r="66" spans="1:5" x14ac:dyDescent="0.25">
      <c r="A66" s="7" t="s">
        <v>255</v>
      </c>
      <c r="B66" s="12">
        <v>3</v>
      </c>
      <c r="C66" s="12"/>
      <c r="D66" s="12">
        <v>6</v>
      </c>
      <c r="E66" s="12"/>
    </row>
    <row r="67" spans="1:5" s="86" customFormat="1" x14ac:dyDescent="0.25">
      <c r="A67" s="86" t="s">
        <v>286</v>
      </c>
      <c r="B67" s="97">
        <v>11</v>
      </c>
      <c r="D67" s="97">
        <v>8</v>
      </c>
    </row>
    <row r="68" spans="1:5" s="86" customFormat="1" x14ac:dyDescent="0.25">
      <c r="A68" s="86" t="s">
        <v>287</v>
      </c>
      <c r="B68" s="97">
        <v>254</v>
      </c>
      <c r="D68" s="97">
        <v>161</v>
      </c>
    </row>
    <row r="69" spans="1:5" ht="15" customHeight="1" x14ac:dyDescent="0.25">
      <c r="A69" s="60" t="s">
        <v>49</v>
      </c>
      <c r="B69" s="12">
        <v>59</v>
      </c>
      <c r="C69" s="12"/>
      <c r="D69" s="12">
        <v>61</v>
      </c>
      <c r="E69" s="12"/>
    </row>
    <row r="70" spans="1:5" ht="15" customHeight="1" x14ac:dyDescent="0.25">
      <c r="A70" s="7" t="s">
        <v>50</v>
      </c>
      <c r="B70" s="12">
        <v>495</v>
      </c>
      <c r="C70" s="12"/>
      <c r="D70" s="12">
        <v>551</v>
      </c>
      <c r="E70" s="12"/>
    </row>
    <row r="71" spans="1:5" ht="15" customHeight="1" x14ac:dyDescent="0.25">
      <c r="A71" s="56" t="s">
        <v>51</v>
      </c>
      <c r="B71" s="12">
        <v>27</v>
      </c>
      <c r="C71" s="12"/>
      <c r="D71" s="12">
        <v>28</v>
      </c>
      <c r="E71" s="12"/>
    </row>
    <row r="72" spans="1:5" ht="15" customHeight="1" x14ac:dyDescent="0.25">
      <c r="A72" s="13"/>
      <c r="B72" s="82"/>
      <c r="C72" s="12"/>
      <c r="D72" s="82"/>
      <c r="E72" s="12"/>
    </row>
    <row r="73" spans="1:5" ht="15" customHeight="1" x14ac:dyDescent="0.25">
      <c r="A73" s="14" t="s">
        <v>229</v>
      </c>
      <c r="B73" s="15">
        <f>SUM(B74:B79)</f>
        <v>100</v>
      </c>
      <c r="C73" s="12"/>
      <c r="D73" s="15">
        <f>SUM(D74:D79)</f>
        <v>101</v>
      </c>
      <c r="E73" s="12"/>
    </row>
    <row r="74" spans="1:5" ht="15" customHeight="1" x14ac:dyDescent="0.25">
      <c r="A74" s="7" t="s">
        <v>256</v>
      </c>
      <c r="B74" s="12">
        <v>3</v>
      </c>
      <c r="C74" s="12"/>
      <c r="D74" s="12">
        <v>3</v>
      </c>
      <c r="E74" s="12"/>
    </row>
    <row r="75" spans="1:5" s="86" customFormat="1" x14ac:dyDescent="0.25">
      <c r="A75" s="86" t="s">
        <v>294</v>
      </c>
      <c r="B75" s="86">
        <v>0</v>
      </c>
      <c r="D75" s="97">
        <v>1</v>
      </c>
    </row>
    <row r="76" spans="1:5" s="86" customFormat="1" x14ac:dyDescent="0.25">
      <c r="A76" s="86" t="s">
        <v>295</v>
      </c>
      <c r="B76" s="86">
        <v>34</v>
      </c>
      <c r="D76" s="97">
        <v>27</v>
      </c>
    </row>
    <row r="77" spans="1:5" ht="15" customHeight="1" x14ac:dyDescent="0.25">
      <c r="A77" s="7" t="s">
        <v>52</v>
      </c>
      <c r="B77" s="12">
        <v>2</v>
      </c>
      <c r="C77" s="12"/>
      <c r="D77" s="12">
        <v>2</v>
      </c>
      <c r="E77" s="12"/>
    </row>
    <row r="78" spans="1:5" ht="15" customHeight="1" x14ac:dyDescent="0.25">
      <c r="A78" s="7" t="s">
        <v>53</v>
      </c>
      <c r="B78" s="12">
        <v>58</v>
      </c>
      <c r="C78" s="12"/>
      <c r="D78" s="12">
        <v>65</v>
      </c>
      <c r="E78" s="12"/>
    </row>
    <row r="79" spans="1:5" ht="15" customHeight="1" x14ac:dyDescent="0.25">
      <c r="A79" s="7" t="s">
        <v>54</v>
      </c>
      <c r="B79" s="12">
        <v>3</v>
      </c>
      <c r="C79" s="12"/>
      <c r="D79" s="12">
        <v>3</v>
      </c>
      <c r="E79" s="12"/>
    </row>
    <row r="80" spans="1:5" ht="15" customHeight="1" x14ac:dyDescent="0.25">
      <c r="A80" s="13"/>
      <c r="B80" s="82"/>
      <c r="C80" s="12"/>
      <c r="D80" s="82"/>
      <c r="E80" s="12"/>
    </row>
    <row r="81" spans="1:5" ht="15" customHeight="1" x14ac:dyDescent="0.25">
      <c r="A81" s="14" t="s">
        <v>187</v>
      </c>
      <c r="B81" s="15">
        <f>SUM(B82:B83)</f>
        <v>970</v>
      </c>
      <c r="C81" s="12"/>
      <c r="D81" s="15">
        <f>SUM(D82:D83)</f>
        <v>870</v>
      </c>
      <c r="E81" s="12"/>
    </row>
    <row r="82" spans="1:5" ht="15" customHeight="1" x14ac:dyDescent="0.25">
      <c r="A82" s="7" t="s">
        <v>55</v>
      </c>
      <c r="B82" s="12">
        <v>572</v>
      </c>
      <c r="C82" s="12"/>
      <c r="D82" s="12">
        <v>509</v>
      </c>
      <c r="E82" s="12"/>
    </row>
    <row r="83" spans="1:5" ht="15" customHeight="1" x14ac:dyDescent="0.25">
      <c r="A83" s="7" t="s">
        <v>56</v>
      </c>
      <c r="B83" s="12">
        <v>398</v>
      </c>
      <c r="C83" s="12"/>
      <c r="D83" s="12">
        <v>361</v>
      </c>
      <c r="E83" s="12"/>
    </row>
    <row r="84" spans="1:5" ht="15" customHeight="1" x14ac:dyDescent="0.25">
      <c r="A84" s="13"/>
      <c r="B84" s="82"/>
      <c r="C84" s="12"/>
      <c r="D84" s="82"/>
      <c r="E84" s="12"/>
    </row>
    <row r="85" spans="1:5" ht="15" customHeight="1" x14ac:dyDescent="0.25">
      <c r="A85" s="14" t="s">
        <v>188</v>
      </c>
      <c r="B85" s="15">
        <f>SUM(B86:B87)</f>
        <v>266</v>
      </c>
      <c r="C85" s="12"/>
      <c r="D85" s="15">
        <f>SUM(D86:D87)</f>
        <v>250</v>
      </c>
      <c r="E85" s="12"/>
    </row>
    <row r="86" spans="1:5" ht="15" customHeight="1" x14ac:dyDescent="0.25">
      <c r="A86" s="7" t="s">
        <v>57</v>
      </c>
      <c r="B86" s="12">
        <v>195</v>
      </c>
      <c r="C86" s="12"/>
      <c r="D86" s="12">
        <v>183</v>
      </c>
      <c r="E86" s="12"/>
    </row>
    <row r="87" spans="1:5" ht="15" customHeight="1" x14ac:dyDescent="0.25">
      <c r="A87" s="7" t="s">
        <v>58</v>
      </c>
      <c r="B87" s="12">
        <v>71</v>
      </c>
      <c r="C87" s="12"/>
      <c r="D87" s="12">
        <v>67</v>
      </c>
      <c r="E87" s="12"/>
    </row>
    <row r="88" spans="1:5" ht="15" customHeight="1" x14ac:dyDescent="0.25">
      <c r="A88" s="13"/>
      <c r="B88" s="82"/>
      <c r="C88" s="12"/>
      <c r="D88" s="82"/>
      <c r="E88" s="12"/>
    </row>
    <row r="89" spans="1:5" ht="15" customHeight="1" x14ac:dyDescent="0.25">
      <c r="A89" s="14" t="s">
        <v>189</v>
      </c>
      <c r="B89" s="15">
        <f>SUM(B90:B91)</f>
        <v>120</v>
      </c>
      <c r="C89" s="12"/>
      <c r="D89" s="15">
        <f>SUM(D90:D91)</f>
        <v>123</v>
      </c>
      <c r="E89" s="12"/>
    </row>
    <row r="90" spans="1:5" ht="15" customHeight="1" x14ac:dyDescent="0.25">
      <c r="A90" s="7" t="s">
        <v>59</v>
      </c>
      <c r="B90" s="12">
        <v>78</v>
      </c>
      <c r="C90" s="12"/>
      <c r="D90" s="12">
        <v>83</v>
      </c>
      <c r="E90" s="12"/>
    </row>
    <row r="91" spans="1:5" ht="15" customHeight="1" x14ac:dyDescent="0.25">
      <c r="A91" s="7" t="s">
        <v>60</v>
      </c>
      <c r="B91" s="12">
        <v>42</v>
      </c>
      <c r="C91" s="12"/>
      <c r="D91" s="12">
        <v>40</v>
      </c>
      <c r="E91" s="12"/>
    </row>
    <row r="92" spans="1:5" ht="15" customHeight="1" x14ac:dyDescent="0.25">
      <c r="A92" s="13"/>
      <c r="B92" s="82"/>
      <c r="C92" s="12"/>
      <c r="D92" s="82"/>
      <c r="E92" s="12"/>
    </row>
    <row r="93" spans="1:5" ht="15" customHeight="1" x14ac:dyDescent="0.25">
      <c r="A93" s="57" t="s">
        <v>190</v>
      </c>
      <c r="B93" s="58">
        <f>SUM(B94:B95)</f>
        <v>117</v>
      </c>
      <c r="C93" s="12"/>
      <c r="D93" s="58">
        <f>SUM(D94:D95)</f>
        <v>92</v>
      </c>
      <c r="E93" s="12"/>
    </row>
    <row r="94" spans="1:5" ht="15" customHeight="1" x14ac:dyDescent="0.25">
      <c r="A94" s="56" t="s">
        <v>61</v>
      </c>
      <c r="B94" s="55">
        <v>93</v>
      </c>
      <c r="C94" s="12"/>
      <c r="D94" s="55">
        <v>71</v>
      </c>
      <c r="E94" s="12"/>
    </row>
    <row r="95" spans="1:5" ht="15" customHeight="1" x14ac:dyDescent="0.25">
      <c r="A95" s="56" t="s">
        <v>62</v>
      </c>
      <c r="B95" s="55">
        <v>24</v>
      </c>
      <c r="C95" s="12"/>
      <c r="D95" s="55">
        <v>21</v>
      </c>
      <c r="E95" s="12"/>
    </row>
    <row r="96" spans="1:5" ht="15" customHeight="1" x14ac:dyDescent="0.25">
      <c r="A96" s="13"/>
      <c r="B96" s="82"/>
      <c r="C96" s="12"/>
      <c r="D96" s="82"/>
      <c r="E96" s="12"/>
    </row>
    <row r="97" spans="1:5" ht="15" customHeight="1" x14ac:dyDescent="0.25">
      <c r="A97" s="14" t="s">
        <v>202</v>
      </c>
      <c r="B97" s="15">
        <f>SUM(B98:B99)</f>
        <v>1029</v>
      </c>
      <c r="C97" s="12"/>
      <c r="D97" s="15">
        <f>SUM(D98:D99)</f>
        <v>961</v>
      </c>
      <c r="E97" s="12"/>
    </row>
    <row r="98" spans="1:5" x14ac:dyDescent="0.25">
      <c r="A98" s="7" t="s">
        <v>63</v>
      </c>
      <c r="B98" s="12">
        <v>780</v>
      </c>
      <c r="C98" s="12"/>
      <c r="D98" s="12">
        <v>727</v>
      </c>
      <c r="E98" s="12"/>
    </row>
    <row r="99" spans="1:5" x14ac:dyDescent="0.25">
      <c r="A99" s="7" t="s">
        <v>64</v>
      </c>
      <c r="B99" s="12">
        <v>249</v>
      </c>
      <c r="C99" s="12"/>
      <c r="D99" s="12">
        <v>234</v>
      </c>
      <c r="E99" s="12"/>
    </row>
    <row r="100" spans="1:5" x14ac:dyDescent="0.25">
      <c r="A100" s="13"/>
      <c r="B100" s="82"/>
      <c r="C100" s="12"/>
      <c r="D100" s="82"/>
      <c r="E100" s="12"/>
    </row>
    <row r="101" spans="1:5" x14ac:dyDescent="0.25">
      <c r="A101" s="14" t="s">
        <v>200</v>
      </c>
      <c r="B101" s="15">
        <f>SUM(B102:B104)</f>
        <v>167</v>
      </c>
      <c r="C101" s="12"/>
      <c r="D101" s="15">
        <f>SUM(D102:D104)</f>
        <v>172</v>
      </c>
      <c r="E101" s="12"/>
    </row>
    <row r="102" spans="1:5" x14ac:dyDescent="0.25">
      <c r="A102" s="7" t="s">
        <v>65</v>
      </c>
      <c r="B102" s="12">
        <v>149</v>
      </c>
      <c r="C102" s="12"/>
      <c r="D102" s="12">
        <v>147</v>
      </c>
      <c r="E102" s="12"/>
    </row>
    <row r="103" spans="1:5" x14ac:dyDescent="0.25">
      <c r="A103" s="54" t="s">
        <v>66</v>
      </c>
      <c r="B103" s="55">
        <v>4</v>
      </c>
      <c r="C103" s="12"/>
      <c r="D103" s="55">
        <v>6</v>
      </c>
      <c r="E103" s="12"/>
    </row>
    <row r="104" spans="1:5" x14ac:dyDescent="0.25">
      <c r="A104" s="7" t="s">
        <v>161</v>
      </c>
      <c r="B104" s="12">
        <v>14</v>
      </c>
      <c r="C104" s="12"/>
      <c r="D104" s="12">
        <v>19</v>
      </c>
      <c r="E104" s="12"/>
    </row>
    <row r="105" spans="1:5" x14ac:dyDescent="0.25">
      <c r="A105" s="13"/>
      <c r="B105" s="82"/>
      <c r="C105" s="12"/>
      <c r="D105" s="82"/>
      <c r="E105" s="12"/>
    </row>
    <row r="106" spans="1:5" x14ac:dyDescent="0.25">
      <c r="A106" s="14" t="s">
        <v>201</v>
      </c>
      <c r="B106" s="15">
        <f>SUM(B107:B108)</f>
        <v>397</v>
      </c>
      <c r="C106" s="12"/>
      <c r="D106" s="15">
        <f>SUM(D107:D108)</f>
        <v>403</v>
      </c>
      <c r="E106" s="12"/>
    </row>
    <row r="107" spans="1:5" x14ac:dyDescent="0.25">
      <c r="A107" s="7" t="s">
        <v>67</v>
      </c>
      <c r="B107" s="12">
        <v>316</v>
      </c>
      <c r="C107" s="12"/>
      <c r="D107" s="12">
        <v>322</v>
      </c>
      <c r="E107" s="12"/>
    </row>
    <row r="108" spans="1:5" x14ac:dyDescent="0.25">
      <c r="A108" s="7" t="s">
        <v>68</v>
      </c>
      <c r="B108" s="12">
        <v>81</v>
      </c>
      <c r="C108" s="12"/>
      <c r="D108" s="12">
        <v>81</v>
      </c>
      <c r="E108" s="12"/>
    </row>
    <row r="109" spans="1:5" ht="15" customHeight="1" x14ac:dyDescent="0.25">
      <c r="A109"/>
      <c r="B109" s="85"/>
      <c r="C109" s="12"/>
      <c r="D109" s="85"/>
      <c r="E109" s="12"/>
    </row>
    <row r="110" spans="1:5" ht="15" customHeight="1" x14ac:dyDescent="0.25">
      <c r="A110" s="14" t="s">
        <v>152</v>
      </c>
      <c r="B110" s="109">
        <f>SUM(B111:B130)</f>
        <v>811</v>
      </c>
      <c r="C110" s="12"/>
      <c r="D110" s="15">
        <f>SUM(D111:D128)</f>
        <v>429</v>
      </c>
      <c r="E110" s="12"/>
    </row>
    <row r="111" spans="1:5" ht="15" customHeight="1" x14ac:dyDescent="0.25">
      <c r="A111" s="7" t="s">
        <v>69</v>
      </c>
      <c r="B111" s="12">
        <v>21</v>
      </c>
      <c r="C111" s="12"/>
      <c r="D111" s="12">
        <v>21</v>
      </c>
      <c r="E111" s="12"/>
    </row>
    <row r="112" spans="1:5" ht="15" customHeight="1" x14ac:dyDescent="0.25">
      <c r="A112" s="7" t="s">
        <v>15</v>
      </c>
      <c r="B112" s="12">
        <v>77</v>
      </c>
      <c r="C112" s="12"/>
      <c r="D112" s="12">
        <v>70</v>
      </c>
      <c r="E112" s="12"/>
    </row>
    <row r="113" spans="1:5" ht="15" customHeight="1" x14ac:dyDescent="0.25">
      <c r="A113" s="7" t="s">
        <v>16</v>
      </c>
      <c r="B113" s="12">
        <v>63</v>
      </c>
      <c r="C113" s="12"/>
      <c r="D113" s="12">
        <v>69</v>
      </c>
      <c r="E113" s="12"/>
    </row>
    <row r="114" spans="1:5" ht="15" customHeight="1" x14ac:dyDescent="0.25">
      <c r="A114" s="56" t="s">
        <v>17</v>
      </c>
      <c r="B114" s="55">
        <v>106</v>
      </c>
      <c r="C114" s="12"/>
      <c r="D114" s="55">
        <v>97</v>
      </c>
      <c r="E114" s="12"/>
    </row>
    <row r="115" spans="1:5" ht="15" customHeight="1" x14ac:dyDescent="0.25">
      <c r="A115" s="56" t="s">
        <v>257</v>
      </c>
      <c r="B115" s="55">
        <v>1</v>
      </c>
      <c r="C115" s="12"/>
      <c r="D115" s="55">
        <v>1</v>
      </c>
      <c r="E115" s="12"/>
    </row>
    <row r="116" spans="1:5" ht="15" customHeight="1" x14ac:dyDescent="0.25">
      <c r="A116" s="56" t="s">
        <v>258</v>
      </c>
      <c r="B116" s="55">
        <v>2</v>
      </c>
      <c r="C116" s="12"/>
      <c r="D116" s="55">
        <v>2</v>
      </c>
      <c r="E116" s="12"/>
    </row>
    <row r="117" spans="1:5" ht="15" customHeight="1" x14ac:dyDescent="0.25">
      <c r="A117" s="56" t="s">
        <v>259</v>
      </c>
      <c r="B117" s="55">
        <v>3</v>
      </c>
      <c r="C117" s="12"/>
      <c r="D117" s="55">
        <v>3</v>
      </c>
      <c r="E117" s="12"/>
    </row>
    <row r="118" spans="1:5" ht="15" customHeight="1" x14ac:dyDescent="0.25">
      <c r="A118" s="62" t="s">
        <v>18</v>
      </c>
      <c r="B118" s="63">
        <v>4</v>
      </c>
      <c r="C118" s="12"/>
      <c r="D118" s="63">
        <v>5</v>
      </c>
      <c r="E118" s="12"/>
    </row>
    <row r="119" spans="1:5" ht="15" customHeight="1" x14ac:dyDescent="0.25">
      <c r="A119" s="7" t="s">
        <v>311</v>
      </c>
      <c r="B119" s="12">
        <v>1</v>
      </c>
      <c r="C119" s="12"/>
      <c r="D119" s="12">
        <v>2</v>
      </c>
      <c r="E119" s="12"/>
    </row>
    <row r="120" spans="1:5" ht="15" customHeight="1" x14ac:dyDescent="0.25">
      <c r="A120" s="7" t="s">
        <v>312</v>
      </c>
      <c r="B120" s="12">
        <v>3</v>
      </c>
      <c r="C120" s="12"/>
      <c r="D120" s="12">
        <v>1</v>
      </c>
      <c r="E120" s="12"/>
    </row>
    <row r="121" spans="1:5" ht="15" customHeight="1" x14ac:dyDescent="0.25">
      <c r="A121" s="7" t="s">
        <v>313</v>
      </c>
      <c r="B121" s="12">
        <v>4</v>
      </c>
      <c r="C121" s="12"/>
      <c r="D121" s="12">
        <v>3</v>
      </c>
      <c r="E121" s="12"/>
    </row>
    <row r="122" spans="1:5" ht="15" customHeight="1" x14ac:dyDescent="0.25">
      <c r="A122" s="7" t="s">
        <v>19</v>
      </c>
      <c r="B122" s="12">
        <v>97</v>
      </c>
      <c r="C122" s="12"/>
      <c r="D122" s="12">
        <v>113</v>
      </c>
      <c r="E122" s="12"/>
    </row>
    <row r="123" spans="1:5" s="86" customFormat="1" ht="15" customHeight="1" x14ac:dyDescent="0.25">
      <c r="A123" s="103" t="s">
        <v>315</v>
      </c>
      <c r="B123" s="104">
        <v>87</v>
      </c>
      <c r="C123" s="104"/>
      <c r="D123" s="105"/>
      <c r="E123" s="104"/>
    </row>
    <row r="124" spans="1:5" s="86" customFormat="1" ht="15" customHeight="1" x14ac:dyDescent="0.25">
      <c r="A124" s="103" t="s">
        <v>316</v>
      </c>
      <c r="B124" s="104">
        <v>153</v>
      </c>
      <c r="C124" s="104"/>
      <c r="D124" s="105"/>
      <c r="E124" s="104"/>
    </row>
    <row r="125" spans="1:5" s="86" customFormat="1" x14ac:dyDescent="0.25">
      <c r="A125" s="86" t="s">
        <v>302</v>
      </c>
      <c r="B125" s="86">
        <v>3</v>
      </c>
      <c r="D125" s="97">
        <v>4</v>
      </c>
    </row>
    <row r="126" spans="1:5" s="86" customFormat="1" x14ac:dyDescent="0.25">
      <c r="A126" s="86" t="s">
        <v>303</v>
      </c>
      <c r="B126" s="86">
        <v>4</v>
      </c>
      <c r="D126" s="97">
        <v>3</v>
      </c>
    </row>
    <row r="127" spans="1:5" s="86" customFormat="1" x14ac:dyDescent="0.25">
      <c r="A127" s="102" t="s">
        <v>314</v>
      </c>
      <c r="B127" s="98">
        <v>2</v>
      </c>
      <c r="D127" s="98"/>
    </row>
    <row r="128" spans="1:5" s="86" customFormat="1" x14ac:dyDescent="0.25">
      <c r="A128" s="86" t="s">
        <v>304</v>
      </c>
      <c r="B128" s="86">
        <v>53</v>
      </c>
      <c r="D128" s="98">
        <v>35</v>
      </c>
    </row>
    <row r="129" spans="1:5" s="86" customFormat="1" x14ac:dyDescent="0.25">
      <c r="A129" s="86" t="s">
        <v>305</v>
      </c>
      <c r="B129" s="86">
        <v>49</v>
      </c>
      <c r="D129" s="98">
        <v>27</v>
      </c>
    </row>
    <row r="130" spans="1:5" s="86" customFormat="1" x14ac:dyDescent="0.25">
      <c r="A130" s="86" t="s">
        <v>306</v>
      </c>
      <c r="B130" s="86">
        <v>78</v>
      </c>
      <c r="D130" s="98">
        <v>59</v>
      </c>
    </row>
    <row r="131" spans="1:5" s="86" customFormat="1" x14ac:dyDescent="0.25">
      <c r="B131" s="107"/>
      <c r="D131" s="111"/>
    </row>
    <row r="132" spans="1:5" s="86" customFormat="1" x14ac:dyDescent="0.25">
      <c r="A132" s="106" t="s">
        <v>317</v>
      </c>
      <c r="B132" s="110">
        <f>SUM(B133:B138)</f>
        <v>328</v>
      </c>
      <c r="D132" s="108"/>
    </row>
    <row r="133" spans="1:5" x14ac:dyDescent="0.25">
      <c r="A133" s="7" t="s">
        <v>20</v>
      </c>
      <c r="B133" s="12">
        <v>116</v>
      </c>
      <c r="C133" s="12"/>
      <c r="D133" s="12">
        <v>107</v>
      </c>
      <c r="E133" s="12"/>
    </row>
    <row r="134" spans="1:5" x14ac:dyDescent="0.25">
      <c r="A134" s="56" t="s">
        <v>21</v>
      </c>
      <c r="B134" s="55">
        <v>100</v>
      </c>
      <c r="C134" s="12"/>
      <c r="D134" s="55">
        <v>11</v>
      </c>
      <c r="E134" s="12"/>
    </row>
    <row r="135" spans="1:5" x14ac:dyDescent="0.25">
      <c r="A135" s="7" t="s">
        <v>22</v>
      </c>
      <c r="B135" s="12">
        <v>55</v>
      </c>
      <c r="C135" s="12"/>
      <c r="D135" s="12">
        <v>62</v>
      </c>
      <c r="E135" s="12"/>
    </row>
    <row r="136" spans="1:5" s="86" customFormat="1" x14ac:dyDescent="0.25">
      <c r="A136" s="7" t="s">
        <v>318</v>
      </c>
      <c r="B136" s="104">
        <v>23</v>
      </c>
      <c r="C136" s="12"/>
      <c r="D136" s="12"/>
      <c r="E136" s="12"/>
    </row>
    <row r="137" spans="1:5" x14ac:dyDescent="0.25">
      <c r="A137" s="7" t="s">
        <v>47</v>
      </c>
      <c r="B137" s="12">
        <v>34</v>
      </c>
      <c r="C137" s="12"/>
      <c r="D137" s="12">
        <v>29</v>
      </c>
      <c r="E137" s="12"/>
    </row>
    <row r="138" spans="1:5" x14ac:dyDescent="0.25">
      <c r="A138" s="7"/>
      <c r="C138" s="12"/>
      <c r="D138" s="82"/>
      <c r="E138" s="12"/>
    </row>
    <row r="139" spans="1:5" x14ac:dyDescent="0.25">
      <c r="A139" s="14" t="s">
        <v>127</v>
      </c>
      <c r="B139" s="15">
        <f>SUM(B140:B141)</f>
        <v>453</v>
      </c>
      <c r="C139" s="12"/>
      <c r="D139" s="15">
        <f>SUM(D140:D141)</f>
        <v>397</v>
      </c>
      <c r="E139" s="12"/>
    </row>
    <row r="140" spans="1:5" x14ac:dyDescent="0.25">
      <c r="A140" s="7" t="s">
        <v>23</v>
      </c>
      <c r="B140" s="12">
        <v>401</v>
      </c>
      <c r="C140" s="12"/>
      <c r="D140" s="12">
        <v>340</v>
      </c>
      <c r="E140" s="12"/>
    </row>
    <row r="141" spans="1:5" x14ac:dyDescent="0.25">
      <c r="A141" s="7" t="s">
        <v>24</v>
      </c>
      <c r="B141" s="12">
        <v>52</v>
      </c>
      <c r="C141" s="12"/>
      <c r="D141" s="12">
        <v>57</v>
      </c>
      <c r="E141" s="12"/>
    </row>
    <row r="142" spans="1:5" x14ac:dyDescent="0.25">
      <c r="A142" s="13"/>
      <c r="B142" s="82"/>
      <c r="C142" s="12"/>
      <c r="D142" s="82"/>
      <c r="E142" s="12"/>
    </row>
    <row r="143" spans="1:5" x14ac:dyDescent="0.25">
      <c r="A143" s="14" t="s">
        <v>121</v>
      </c>
      <c r="B143" s="15">
        <v>489</v>
      </c>
      <c r="C143" s="12"/>
      <c r="D143" s="15">
        <v>481</v>
      </c>
      <c r="E143" s="12"/>
    </row>
    <row r="144" spans="1:5" x14ac:dyDescent="0.25">
      <c r="A144" s="7" t="s">
        <v>123</v>
      </c>
      <c r="B144" s="12">
        <v>489</v>
      </c>
      <c r="C144" s="12"/>
      <c r="D144" s="12">
        <v>481</v>
      </c>
      <c r="E144" s="12"/>
    </row>
    <row r="145" spans="1:5" x14ac:dyDescent="0.25">
      <c r="A145" s="7"/>
      <c r="B145" s="82"/>
      <c r="C145" s="12"/>
      <c r="D145" s="82"/>
      <c r="E145" s="12"/>
    </row>
    <row r="146" spans="1:5" x14ac:dyDescent="0.25">
      <c r="A146" s="17" t="s">
        <v>124</v>
      </c>
      <c r="B146" s="18">
        <f>B148+B157+B166+B170+B180+B183+B192+B196+B201+B207+B214</f>
        <v>5957</v>
      </c>
      <c r="C146" s="12"/>
      <c r="D146" s="18">
        <f>D148+D157+D166+D170+D180+D183+D192+D196+D201+D207+D214</f>
        <v>5515</v>
      </c>
      <c r="E146" s="12"/>
    </row>
    <row r="147" spans="1:5" x14ac:dyDescent="0.25">
      <c r="A147" s="7"/>
      <c r="B147" s="12"/>
      <c r="C147" s="12"/>
      <c r="D147" s="12"/>
      <c r="E147" s="12"/>
    </row>
    <row r="148" spans="1:5" x14ac:dyDescent="0.25">
      <c r="A148" s="14" t="s">
        <v>125</v>
      </c>
      <c r="B148" s="15">
        <f>SUM(B149:B155)</f>
        <v>1190</v>
      </c>
      <c r="C148" s="12"/>
      <c r="D148" s="15">
        <f>SUM(D149:D155)</f>
        <v>1038</v>
      </c>
      <c r="E148" s="12"/>
    </row>
    <row r="149" spans="1:5" x14ac:dyDescent="0.25">
      <c r="A149" s="56" t="s">
        <v>25</v>
      </c>
      <c r="B149" s="55">
        <v>593</v>
      </c>
      <c r="C149" s="12"/>
      <c r="D149" s="55">
        <v>536</v>
      </c>
      <c r="E149" s="12"/>
    </row>
    <row r="150" spans="1:5" x14ac:dyDescent="0.25">
      <c r="A150" s="7" t="s">
        <v>260</v>
      </c>
      <c r="B150" s="12">
        <v>1</v>
      </c>
      <c r="C150" s="12"/>
      <c r="D150" s="12">
        <v>3</v>
      </c>
      <c r="E150" s="12"/>
    </row>
    <row r="151" spans="1:5" x14ac:dyDescent="0.25">
      <c r="A151" s="7" t="s">
        <v>261</v>
      </c>
      <c r="B151" s="12">
        <v>193</v>
      </c>
      <c r="C151" s="12"/>
      <c r="D151" s="12">
        <v>189</v>
      </c>
      <c r="E151" s="12"/>
    </row>
    <row r="152" spans="1:5" s="86" customFormat="1" x14ac:dyDescent="0.25">
      <c r="A152" s="86" t="s">
        <v>278</v>
      </c>
      <c r="B152" s="96">
        <v>5</v>
      </c>
      <c r="D152" s="97">
        <v>6</v>
      </c>
    </row>
    <row r="153" spans="1:5" s="86" customFormat="1" x14ac:dyDescent="0.25">
      <c r="A153" s="86" t="s">
        <v>279</v>
      </c>
      <c r="B153" s="96">
        <v>175</v>
      </c>
      <c r="D153" s="97">
        <v>108</v>
      </c>
    </row>
    <row r="154" spans="1:5" s="86" customFormat="1" x14ac:dyDescent="0.25">
      <c r="A154" s="86" t="s">
        <v>280</v>
      </c>
      <c r="B154" s="96">
        <v>1</v>
      </c>
      <c r="D154" s="97">
        <v>1</v>
      </c>
    </row>
    <row r="155" spans="1:5" x14ac:dyDescent="0.25">
      <c r="A155" s="7" t="s">
        <v>26</v>
      </c>
      <c r="B155" s="12">
        <v>222</v>
      </c>
      <c r="C155" s="12"/>
      <c r="D155" s="12">
        <v>195</v>
      </c>
      <c r="E155" s="12"/>
    </row>
    <row r="156" spans="1:5" x14ac:dyDescent="0.25">
      <c r="A156" s="7"/>
      <c r="B156" s="82"/>
      <c r="C156" s="12"/>
      <c r="D156" s="82"/>
      <c r="E156" s="12"/>
    </row>
    <row r="157" spans="1:5" x14ac:dyDescent="0.25">
      <c r="A157" s="14" t="s">
        <v>132</v>
      </c>
      <c r="B157" s="15">
        <f>SUM(B158:B164)</f>
        <v>912</v>
      </c>
      <c r="C157" s="12"/>
      <c r="D157" s="15">
        <f>SUM(D158:D164)</f>
        <v>881</v>
      </c>
      <c r="E157" s="12"/>
    </row>
    <row r="158" spans="1:5" x14ac:dyDescent="0.25">
      <c r="A158" s="56" t="s">
        <v>27</v>
      </c>
      <c r="B158" s="55">
        <v>203</v>
      </c>
      <c r="C158" s="12"/>
      <c r="D158" s="55">
        <v>177</v>
      </c>
      <c r="E158" s="12"/>
    </row>
    <row r="159" spans="1:5" s="86" customFormat="1" x14ac:dyDescent="0.25">
      <c r="A159" s="86" t="s">
        <v>284</v>
      </c>
      <c r="B159" s="86">
        <v>8</v>
      </c>
      <c r="D159" s="86">
        <v>4</v>
      </c>
    </row>
    <row r="160" spans="1:5" s="86" customFormat="1" x14ac:dyDescent="0.25">
      <c r="A160" s="86" t="s">
        <v>285</v>
      </c>
      <c r="B160" s="86">
        <v>182</v>
      </c>
      <c r="D160" s="86">
        <v>116</v>
      </c>
    </row>
    <row r="161" spans="1:5" x14ac:dyDescent="0.25">
      <c r="A161" s="56" t="s">
        <v>28</v>
      </c>
      <c r="B161" s="55">
        <v>69</v>
      </c>
      <c r="C161" s="12"/>
      <c r="D161" s="55">
        <v>72</v>
      </c>
      <c r="E161" s="12"/>
    </row>
    <row r="162" spans="1:5" ht="15" customHeight="1" x14ac:dyDescent="0.25">
      <c r="A162" s="7" t="s">
        <v>29</v>
      </c>
      <c r="B162" s="12">
        <v>81</v>
      </c>
      <c r="C162" s="12"/>
      <c r="D162" s="12">
        <v>88</v>
      </c>
      <c r="E162" s="12"/>
    </row>
    <row r="163" spans="1:5" ht="15" customHeight="1" x14ac:dyDescent="0.25">
      <c r="A163" s="7" t="s">
        <v>30</v>
      </c>
      <c r="B163" s="12">
        <v>364</v>
      </c>
      <c r="C163" s="12"/>
      <c r="D163" s="12">
        <v>417</v>
      </c>
      <c r="E163" s="12"/>
    </row>
    <row r="164" spans="1:5" ht="15" customHeight="1" x14ac:dyDescent="0.25">
      <c r="A164" s="7" t="s">
        <v>262</v>
      </c>
      <c r="B164" s="12">
        <v>5</v>
      </c>
      <c r="C164" s="12"/>
      <c r="D164" s="12">
        <v>7</v>
      </c>
      <c r="E164" s="12"/>
    </row>
    <row r="165" spans="1:5" ht="15" customHeight="1" x14ac:dyDescent="0.25">
      <c r="A165" s="7"/>
      <c r="B165" s="82"/>
      <c r="C165" s="12"/>
      <c r="D165" s="82"/>
      <c r="E165" s="12"/>
    </row>
    <row r="166" spans="1:5" ht="15" customHeight="1" x14ac:dyDescent="0.25">
      <c r="A166" s="14" t="s">
        <v>133</v>
      </c>
      <c r="B166" s="15">
        <f>B167+B168</f>
        <v>130</v>
      </c>
      <c r="C166" s="12"/>
      <c r="D166" s="15">
        <f>D167+D168</f>
        <v>124</v>
      </c>
      <c r="E166" s="12"/>
    </row>
    <row r="167" spans="1:5" ht="15" customHeight="1" x14ac:dyDescent="0.25">
      <c r="A167" s="7" t="s">
        <v>31</v>
      </c>
      <c r="B167" s="12">
        <v>93</v>
      </c>
      <c r="C167" s="12"/>
      <c r="D167" s="12">
        <v>82</v>
      </c>
      <c r="E167" s="12"/>
    </row>
    <row r="168" spans="1:5" ht="15" customHeight="1" x14ac:dyDescent="0.25">
      <c r="A168" s="7" t="s">
        <v>32</v>
      </c>
      <c r="B168" s="12">
        <v>37</v>
      </c>
      <c r="C168" s="12"/>
      <c r="D168" s="12">
        <v>42</v>
      </c>
      <c r="E168" s="12"/>
    </row>
    <row r="169" spans="1:5" ht="15" customHeight="1" x14ac:dyDescent="0.25">
      <c r="A169" s="7"/>
      <c r="B169" s="82"/>
      <c r="C169" s="12"/>
      <c r="D169" s="82"/>
      <c r="E169" s="12"/>
    </row>
    <row r="170" spans="1:5" ht="15" customHeight="1" x14ac:dyDescent="0.25">
      <c r="A170" s="14" t="s">
        <v>131</v>
      </c>
      <c r="B170" s="15">
        <f>SUM(B171:B178)</f>
        <v>478</v>
      </c>
      <c r="C170" s="12"/>
      <c r="D170" s="15">
        <f>SUM(D171:D178)</f>
        <v>445</v>
      </c>
      <c r="E170" s="12"/>
    </row>
    <row r="171" spans="1:5" ht="15" customHeight="1" x14ac:dyDescent="0.25">
      <c r="A171" s="7" t="s">
        <v>33</v>
      </c>
      <c r="B171" s="12">
        <v>300</v>
      </c>
      <c r="C171" s="12"/>
      <c r="D171" s="12">
        <v>269</v>
      </c>
      <c r="E171" s="12"/>
    </row>
    <row r="172" spans="1:5" s="86" customFormat="1" x14ac:dyDescent="0.25">
      <c r="A172" s="86" t="s">
        <v>289</v>
      </c>
      <c r="B172" s="86">
        <v>1</v>
      </c>
      <c r="D172" s="97">
        <v>1</v>
      </c>
    </row>
    <row r="173" spans="1:5" ht="15" customHeight="1" x14ac:dyDescent="0.25">
      <c r="A173" s="7" t="s">
        <v>34</v>
      </c>
      <c r="B173" s="12">
        <v>83</v>
      </c>
      <c r="C173" s="12"/>
      <c r="D173" s="12">
        <v>84</v>
      </c>
      <c r="E173" s="12"/>
    </row>
    <row r="174" spans="1:5" ht="15" customHeight="1" x14ac:dyDescent="0.25">
      <c r="A174" s="7" t="s">
        <v>35</v>
      </c>
      <c r="B174" s="12">
        <v>59</v>
      </c>
      <c r="C174" s="12"/>
      <c r="D174" s="12">
        <v>73</v>
      </c>
      <c r="E174" s="12"/>
    </row>
    <row r="175" spans="1:5" s="86" customFormat="1" x14ac:dyDescent="0.25">
      <c r="A175" s="86" t="s">
        <v>290</v>
      </c>
      <c r="B175" s="98">
        <v>3</v>
      </c>
      <c r="D175" s="97">
        <v>2</v>
      </c>
    </row>
    <row r="176" spans="1:5" s="86" customFormat="1" x14ac:dyDescent="0.25">
      <c r="A176" s="86" t="s">
        <v>291</v>
      </c>
      <c r="B176" s="98">
        <v>20</v>
      </c>
      <c r="D176" s="97">
        <v>7</v>
      </c>
    </row>
    <row r="177" spans="1:5" ht="15" customHeight="1" x14ac:dyDescent="0.25">
      <c r="A177" s="7" t="s">
        <v>263</v>
      </c>
      <c r="B177" s="12">
        <v>12</v>
      </c>
      <c r="C177" s="12"/>
      <c r="D177" s="12">
        <v>8</v>
      </c>
      <c r="E177" s="12"/>
    </row>
    <row r="178" spans="1:5" ht="15" customHeight="1" x14ac:dyDescent="0.25">
      <c r="A178" s="7" t="s">
        <v>264</v>
      </c>
      <c r="B178" s="12">
        <v>0</v>
      </c>
      <c r="C178" s="12"/>
      <c r="D178" s="12">
        <v>1</v>
      </c>
      <c r="E178" s="12"/>
    </row>
    <row r="179" spans="1:5" ht="15" customHeight="1" x14ac:dyDescent="0.25">
      <c r="A179" s="7"/>
      <c r="B179" s="82"/>
      <c r="C179" s="12"/>
      <c r="D179" s="82"/>
      <c r="E179" s="12"/>
    </row>
    <row r="180" spans="1:5" ht="15" customHeight="1" x14ac:dyDescent="0.25">
      <c r="A180" s="14" t="s">
        <v>163</v>
      </c>
      <c r="B180" s="15">
        <f>B181</f>
        <v>213</v>
      </c>
      <c r="C180" s="12"/>
      <c r="D180" s="15">
        <f>D181</f>
        <v>186</v>
      </c>
      <c r="E180" s="12"/>
    </row>
    <row r="181" spans="1:5" ht="15" customHeight="1" x14ac:dyDescent="0.25">
      <c r="A181" s="7" t="s">
        <v>36</v>
      </c>
      <c r="B181" s="12">
        <v>213</v>
      </c>
      <c r="C181" s="12"/>
      <c r="D181" s="12">
        <v>186</v>
      </c>
      <c r="E181" s="12"/>
    </row>
    <row r="182" spans="1:5" ht="15" customHeight="1" x14ac:dyDescent="0.25">
      <c r="A182" s="79"/>
      <c r="B182" s="82"/>
      <c r="C182" s="12"/>
      <c r="D182" s="82"/>
      <c r="E182" s="12"/>
    </row>
    <row r="183" spans="1:5" ht="15" customHeight="1" x14ac:dyDescent="0.25">
      <c r="A183" s="14" t="s">
        <v>164</v>
      </c>
      <c r="B183" s="15">
        <f>SUM(B184:B190)</f>
        <v>532</v>
      </c>
      <c r="C183" s="12"/>
      <c r="D183" s="15">
        <f>SUM(D184:D190)</f>
        <v>530</v>
      </c>
      <c r="E183" s="12"/>
    </row>
    <row r="184" spans="1:5" ht="15" customHeight="1" x14ac:dyDescent="0.25">
      <c r="A184" s="7" t="s">
        <v>37</v>
      </c>
      <c r="B184" s="12">
        <v>152</v>
      </c>
      <c r="C184" s="12"/>
      <c r="D184" s="12">
        <v>156</v>
      </c>
      <c r="E184" s="12"/>
    </row>
    <row r="185" spans="1:5" ht="15" customHeight="1" x14ac:dyDescent="0.25">
      <c r="A185" s="7" t="s">
        <v>0</v>
      </c>
      <c r="B185" s="12">
        <v>36</v>
      </c>
      <c r="C185" s="12"/>
      <c r="D185" s="12">
        <v>29</v>
      </c>
      <c r="E185" s="12"/>
    </row>
    <row r="186" spans="1:5" ht="15" customHeight="1" x14ac:dyDescent="0.25">
      <c r="A186" s="7" t="s">
        <v>165</v>
      </c>
      <c r="B186" s="12">
        <v>194</v>
      </c>
      <c r="C186" s="12"/>
      <c r="D186" s="12">
        <v>239</v>
      </c>
      <c r="E186" s="12"/>
    </row>
    <row r="187" spans="1:5" ht="15" customHeight="1" x14ac:dyDescent="0.25">
      <c r="A187" s="7" t="s">
        <v>166</v>
      </c>
      <c r="B187" s="12">
        <v>2</v>
      </c>
      <c r="C187" s="12"/>
      <c r="D187" s="12">
        <v>2</v>
      </c>
      <c r="E187" s="12"/>
    </row>
    <row r="188" spans="1:5" s="86" customFormat="1" x14ac:dyDescent="0.25">
      <c r="A188" s="86" t="s">
        <v>296</v>
      </c>
      <c r="B188" s="86">
        <v>9</v>
      </c>
      <c r="D188" s="97">
        <v>6</v>
      </c>
    </row>
    <row r="189" spans="1:5" s="86" customFormat="1" x14ac:dyDescent="0.25">
      <c r="A189" s="86" t="s">
        <v>297</v>
      </c>
      <c r="B189" s="86">
        <v>136</v>
      </c>
      <c r="D189" s="97">
        <v>93</v>
      </c>
    </row>
    <row r="190" spans="1:5" ht="15" customHeight="1" x14ac:dyDescent="0.25">
      <c r="A190" s="7" t="s">
        <v>266</v>
      </c>
      <c r="B190" s="12">
        <v>3</v>
      </c>
      <c r="C190" s="12"/>
      <c r="D190" s="12">
        <v>5</v>
      </c>
      <c r="E190" s="12"/>
    </row>
    <row r="191" spans="1:5" ht="15" customHeight="1" x14ac:dyDescent="0.25">
      <c r="A191" s="13"/>
      <c r="B191" s="82"/>
      <c r="C191" s="12"/>
      <c r="D191" s="82"/>
      <c r="E191" s="12"/>
    </row>
    <row r="192" spans="1:5" ht="15" customHeight="1" x14ac:dyDescent="0.25">
      <c r="A192" s="14" t="s">
        <v>167</v>
      </c>
      <c r="B192" s="15">
        <f>SUM(B193:B194)</f>
        <v>509</v>
      </c>
      <c r="C192" s="12"/>
      <c r="D192" s="15">
        <f>SUM(D193:D194)</f>
        <v>396</v>
      </c>
      <c r="E192" s="12"/>
    </row>
    <row r="193" spans="1:5" ht="15" customHeight="1" x14ac:dyDescent="0.25">
      <c r="A193" s="7" t="s">
        <v>1</v>
      </c>
      <c r="B193" s="12">
        <v>445</v>
      </c>
      <c r="C193" s="12"/>
      <c r="D193" s="12">
        <v>338</v>
      </c>
      <c r="E193" s="12"/>
    </row>
    <row r="194" spans="1:5" ht="15" customHeight="1" x14ac:dyDescent="0.25">
      <c r="A194" s="7" t="s">
        <v>2</v>
      </c>
      <c r="B194" s="12">
        <v>64</v>
      </c>
      <c r="C194" s="12"/>
      <c r="D194" s="12">
        <v>58</v>
      </c>
      <c r="E194" s="12"/>
    </row>
    <row r="195" spans="1:5" ht="15" customHeight="1" x14ac:dyDescent="0.25">
      <c r="A195" s="13"/>
      <c r="B195" s="82"/>
      <c r="C195" s="12"/>
      <c r="D195" s="82"/>
      <c r="E195" s="12"/>
    </row>
    <row r="196" spans="1:5" ht="15" customHeight="1" x14ac:dyDescent="0.25">
      <c r="A196" s="14" t="s">
        <v>168</v>
      </c>
      <c r="B196" s="15">
        <f>SUM(B197:B199)</f>
        <v>1018</v>
      </c>
      <c r="C196" s="12"/>
      <c r="D196" s="15">
        <f>SUM(D197:D199)</f>
        <v>991</v>
      </c>
      <c r="E196" s="12"/>
    </row>
    <row r="197" spans="1:5" ht="15" customHeight="1" x14ac:dyDescent="0.25">
      <c r="A197" s="56" t="s">
        <v>3</v>
      </c>
      <c r="B197" s="55">
        <v>693</v>
      </c>
      <c r="C197" s="12"/>
      <c r="D197" s="55">
        <v>688</v>
      </c>
      <c r="E197" s="12"/>
    </row>
    <row r="198" spans="1:5" ht="15" customHeight="1" x14ac:dyDescent="0.25">
      <c r="A198" s="56" t="s">
        <v>4</v>
      </c>
      <c r="B198" s="55">
        <v>325</v>
      </c>
      <c r="C198" s="12"/>
      <c r="D198" s="55">
        <v>294</v>
      </c>
      <c r="E198" s="12"/>
    </row>
    <row r="199" spans="1:5" x14ac:dyDescent="0.25">
      <c r="A199" s="94" t="s">
        <v>162</v>
      </c>
      <c r="B199" s="12">
        <v>0</v>
      </c>
      <c r="C199" s="12"/>
      <c r="D199" s="12">
        <v>9</v>
      </c>
      <c r="E199" s="12"/>
    </row>
    <row r="200" spans="1:5" x14ac:dyDescent="0.25">
      <c r="A200" s="13"/>
      <c r="B200" s="82"/>
      <c r="C200" s="12"/>
      <c r="D200" s="82"/>
      <c r="E200" s="12"/>
    </row>
    <row r="201" spans="1:5" x14ac:dyDescent="0.25">
      <c r="A201" s="14" t="s">
        <v>207</v>
      </c>
      <c r="B201" s="109">
        <f>SUM(B202:B205)</f>
        <v>400</v>
      </c>
      <c r="C201" s="12"/>
      <c r="D201" s="15">
        <f>D205</f>
        <v>283</v>
      </c>
      <c r="E201" s="12"/>
    </row>
    <row r="202" spans="1:5" s="86" customFormat="1" x14ac:dyDescent="0.25">
      <c r="A202" s="86" t="s">
        <v>299</v>
      </c>
      <c r="B202" s="86">
        <v>1</v>
      </c>
      <c r="D202" s="86">
        <v>2</v>
      </c>
    </row>
    <row r="203" spans="1:5" s="86" customFormat="1" x14ac:dyDescent="0.25">
      <c r="A203" s="86" t="s">
        <v>300</v>
      </c>
      <c r="B203" s="86">
        <v>7</v>
      </c>
      <c r="D203" s="86">
        <v>4</v>
      </c>
    </row>
    <row r="204" spans="1:5" s="86" customFormat="1" x14ac:dyDescent="0.25">
      <c r="A204" s="86" t="s">
        <v>301</v>
      </c>
      <c r="B204" s="86">
        <v>154</v>
      </c>
      <c r="D204" s="86">
        <v>104</v>
      </c>
    </row>
    <row r="205" spans="1:5" x14ac:dyDescent="0.25">
      <c r="A205" s="7" t="s">
        <v>5</v>
      </c>
      <c r="B205" s="12">
        <v>238</v>
      </c>
      <c r="C205" s="12"/>
      <c r="D205" s="12">
        <v>283</v>
      </c>
      <c r="E205" s="12"/>
    </row>
    <row r="206" spans="1:5" x14ac:dyDescent="0.25">
      <c r="A206" s="7"/>
      <c r="C206" s="12"/>
      <c r="D206" s="82"/>
      <c r="E206" s="12"/>
    </row>
    <row r="207" spans="1:5" x14ac:dyDescent="0.25">
      <c r="A207" s="57" t="s">
        <v>6</v>
      </c>
      <c r="B207" s="113">
        <f>SUM(B208:B212)</f>
        <v>181</v>
      </c>
      <c r="C207" s="12"/>
      <c r="D207" s="58">
        <f>D208+D212</f>
        <v>195</v>
      </c>
      <c r="E207" s="12"/>
    </row>
    <row r="208" spans="1:5" x14ac:dyDescent="0.25">
      <c r="A208" s="56" t="s">
        <v>7</v>
      </c>
      <c r="B208" s="61">
        <v>92</v>
      </c>
      <c r="C208" s="12"/>
      <c r="D208" s="61">
        <v>184</v>
      </c>
      <c r="E208" s="12"/>
    </row>
    <row r="209" spans="1:5" s="86" customFormat="1" x14ac:dyDescent="0.25">
      <c r="A209" s="56" t="s">
        <v>320</v>
      </c>
      <c r="B209" s="112">
        <v>68</v>
      </c>
      <c r="C209" s="12"/>
      <c r="D209" s="112"/>
      <c r="E209" s="12"/>
    </row>
    <row r="210" spans="1:5" s="86" customFormat="1" x14ac:dyDescent="0.25">
      <c r="A210" s="56" t="s">
        <v>321</v>
      </c>
      <c r="B210" s="112">
        <v>9</v>
      </c>
      <c r="C210" s="12"/>
      <c r="D210" s="112"/>
      <c r="E210" s="12"/>
    </row>
    <row r="211" spans="1:5" s="86" customFormat="1" x14ac:dyDescent="0.25">
      <c r="A211" s="56" t="s">
        <v>322</v>
      </c>
      <c r="B211" s="112">
        <v>4</v>
      </c>
      <c r="C211" s="12"/>
      <c r="D211" s="112"/>
      <c r="E211" s="12"/>
    </row>
    <row r="212" spans="1:5" ht="15" customHeight="1" x14ac:dyDescent="0.25">
      <c r="A212" s="7" t="s">
        <v>265</v>
      </c>
      <c r="B212">
        <v>8</v>
      </c>
      <c r="C212" s="12"/>
      <c r="D212" s="86">
        <v>11</v>
      </c>
      <c r="E212" s="12"/>
    </row>
    <row r="213" spans="1:5" ht="15" customHeight="1" x14ac:dyDescent="0.25">
      <c r="A213" s="7"/>
      <c r="C213" s="12"/>
      <c r="D213" s="7"/>
      <c r="E213" s="12"/>
    </row>
    <row r="214" spans="1:5" x14ac:dyDescent="0.25">
      <c r="A214" s="14" t="s">
        <v>223</v>
      </c>
      <c r="B214" s="15">
        <f>SUM(B215:B216)</f>
        <v>394</v>
      </c>
      <c r="C214" s="12"/>
      <c r="D214" s="15">
        <f>SUM(D215:D216)</f>
        <v>446</v>
      </c>
      <c r="E214" s="12"/>
    </row>
    <row r="215" spans="1:5" x14ac:dyDescent="0.25">
      <c r="A215" s="7" t="s">
        <v>268</v>
      </c>
      <c r="B215" s="12">
        <v>44</v>
      </c>
      <c r="C215" s="12"/>
      <c r="D215" s="12">
        <v>44</v>
      </c>
      <c r="E215" s="12"/>
    </row>
    <row r="216" spans="1:5" x14ac:dyDescent="0.25">
      <c r="A216" s="7" t="s">
        <v>267</v>
      </c>
      <c r="B216" s="12">
        <v>350</v>
      </c>
      <c r="C216" s="12"/>
      <c r="D216" s="12">
        <v>402</v>
      </c>
      <c r="E216" s="12"/>
    </row>
    <row r="217" spans="1:5" x14ac:dyDescent="0.25">
      <c r="A217" s="7"/>
      <c r="B217" s="45"/>
      <c r="C217" s="12"/>
      <c r="D217" s="45"/>
      <c r="E217" s="12"/>
    </row>
    <row r="218" spans="1:5" x14ac:dyDescent="0.25">
      <c r="A218" s="11" t="s">
        <v>86</v>
      </c>
      <c r="B218" s="45"/>
      <c r="C218" s="12"/>
      <c r="D218" s="45"/>
      <c r="E218" s="12"/>
    </row>
    <row r="219" spans="1:5" x14ac:dyDescent="0.25">
      <c r="A219" s="11"/>
      <c r="B219" s="12"/>
      <c r="C219" s="12"/>
      <c r="D219" s="12"/>
      <c r="E219" s="12"/>
    </row>
    <row r="220" spans="1:5" x14ac:dyDescent="0.25">
      <c r="A220" s="14" t="s">
        <v>212</v>
      </c>
      <c r="B220" s="15">
        <f>SUM(B221:B227)</f>
        <v>623</v>
      </c>
      <c r="C220" s="12"/>
      <c r="D220" s="15">
        <f>SUM(D221:D227)</f>
        <v>589</v>
      </c>
      <c r="E220" s="12"/>
    </row>
    <row r="221" spans="1:5" x14ac:dyDescent="0.25">
      <c r="A221" s="7" t="s">
        <v>8</v>
      </c>
      <c r="B221" s="12">
        <v>205</v>
      </c>
      <c r="C221" s="12"/>
      <c r="D221" s="12">
        <v>192</v>
      </c>
      <c r="E221" s="12"/>
    </row>
    <row r="222" spans="1:5" x14ac:dyDescent="0.25">
      <c r="A222" s="64" t="s">
        <v>9</v>
      </c>
      <c r="B222" s="65">
        <v>55</v>
      </c>
      <c r="C222" s="12"/>
      <c r="D222" s="65">
        <v>48</v>
      </c>
      <c r="E222" s="12"/>
    </row>
    <row r="223" spans="1:5" s="86" customFormat="1" x14ac:dyDescent="0.25">
      <c r="A223" s="86" t="s">
        <v>307</v>
      </c>
      <c r="B223" s="86">
        <v>3</v>
      </c>
      <c r="D223" s="86">
        <v>4</v>
      </c>
    </row>
    <row r="224" spans="1:5" s="86" customFormat="1" x14ac:dyDescent="0.25">
      <c r="A224" s="86" t="s">
        <v>308</v>
      </c>
      <c r="B224" s="86">
        <v>90</v>
      </c>
      <c r="D224" s="86">
        <v>52</v>
      </c>
    </row>
    <row r="225" spans="1:5" x14ac:dyDescent="0.25">
      <c r="A225" s="7" t="s">
        <v>10</v>
      </c>
      <c r="B225" s="12">
        <v>183</v>
      </c>
      <c r="C225" s="12"/>
      <c r="D225" s="12">
        <v>217</v>
      </c>
      <c r="E225" s="12"/>
    </row>
    <row r="226" spans="1:5" ht="15" customHeight="1" x14ac:dyDescent="0.25">
      <c r="A226" s="7" t="s">
        <v>241</v>
      </c>
      <c r="B226" s="12">
        <v>85</v>
      </c>
      <c r="C226" s="12"/>
      <c r="D226" s="12">
        <v>74</v>
      </c>
      <c r="E226" s="12"/>
    </row>
    <row r="227" spans="1:5" ht="15" customHeight="1" x14ac:dyDescent="0.25">
      <c r="A227" s="7" t="s">
        <v>269</v>
      </c>
      <c r="B227" s="12">
        <v>2</v>
      </c>
      <c r="C227" s="12"/>
      <c r="D227" s="12">
        <v>2</v>
      </c>
      <c r="E227" s="12"/>
    </row>
    <row r="228" spans="1:5" ht="15" customHeight="1" x14ac:dyDescent="0.25">
      <c r="A228" s="7"/>
      <c r="B228" s="12"/>
      <c r="C228" s="12"/>
      <c r="D228" s="12"/>
      <c r="E228" s="12"/>
    </row>
    <row r="229" spans="1:5" x14ac:dyDescent="0.25">
      <c r="A229" s="14" t="s">
        <v>180</v>
      </c>
      <c r="B229" s="15">
        <f>SUM(B230:B238)</f>
        <v>2938</v>
      </c>
      <c r="C229" s="12"/>
      <c r="D229" s="15">
        <f>SUM(D230:D238)</f>
        <v>2859</v>
      </c>
      <c r="E229" s="12"/>
    </row>
    <row r="230" spans="1:5" x14ac:dyDescent="0.25">
      <c r="A230" s="7" t="s">
        <v>130</v>
      </c>
      <c r="B230" s="12">
        <v>0</v>
      </c>
      <c r="C230" s="12"/>
      <c r="D230" s="12">
        <v>1</v>
      </c>
      <c r="E230" s="12"/>
    </row>
    <row r="231" spans="1:5" s="86" customFormat="1" x14ac:dyDescent="0.25">
      <c r="A231" s="86" t="s">
        <v>288</v>
      </c>
      <c r="B231" s="86">
        <v>1</v>
      </c>
    </row>
    <row r="232" spans="1:5" x14ac:dyDescent="0.25">
      <c r="A232" s="13" t="s">
        <v>129</v>
      </c>
      <c r="B232" s="12">
        <v>5</v>
      </c>
      <c r="C232" s="12"/>
      <c r="D232" s="12">
        <v>9</v>
      </c>
      <c r="E232" s="12"/>
    </row>
    <row r="233" spans="1:5" x14ac:dyDescent="0.25">
      <c r="A233" s="7" t="s">
        <v>11</v>
      </c>
      <c r="B233" s="12">
        <v>1</v>
      </c>
      <c r="C233" s="12"/>
      <c r="D233" s="12">
        <v>2</v>
      </c>
      <c r="E233" s="12"/>
    </row>
    <row r="234" spans="1:5" x14ac:dyDescent="0.25">
      <c r="A234" s="7" t="s">
        <v>182</v>
      </c>
      <c r="B234" s="12">
        <v>1</v>
      </c>
      <c r="C234" s="12"/>
      <c r="D234" s="12">
        <v>1</v>
      </c>
      <c r="E234" s="12"/>
    </row>
    <row r="235" spans="1:5" x14ac:dyDescent="0.25">
      <c r="A235" s="7" t="s">
        <v>181</v>
      </c>
      <c r="B235" s="12">
        <v>1795</v>
      </c>
      <c r="C235" s="12"/>
      <c r="D235" s="12">
        <v>1877</v>
      </c>
      <c r="E235" s="12"/>
    </row>
    <row r="236" spans="1:5" x14ac:dyDescent="0.25">
      <c r="A236" s="7" t="s">
        <v>78</v>
      </c>
      <c r="B236" s="12">
        <v>759</v>
      </c>
      <c r="C236" s="12"/>
      <c r="D236" s="12">
        <v>688</v>
      </c>
      <c r="E236" s="12"/>
    </row>
    <row r="237" spans="1:5" x14ac:dyDescent="0.25">
      <c r="A237" s="7" t="s">
        <v>84</v>
      </c>
      <c r="B237" s="12">
        <v>0</v>
      </c>
      <c r="C237" s="12"/>
      <c r="D237" s="12">
        <v>6</v>
      </c>
      <c r="E237" s="12"/>
    </row>
    <row r="238" spans="1:5" x14ac:dyDescent="0.25">
      <c r="A238" s="7" t="s">
        <v>275</v>
      </c>
      <c r="B238" s="12">
        <v>376</v>
      </c>
      <c r="C238" s="12"/>
      <c r="D238" s="12">
        <v>275</v>
      </c>
      <c r="E238" s="12"/>
    </row>
    <row r="239" spans="1:5" x14ac:dyDescent="0.25">
      <c r="A239" s="13"/>
      <c r="B239" s="13"/>
      <c r="C239" s="12"/>
      <c r="D239" s="13"/>
      <c r="E239" s="12"/>
    </row>
    <row r="240" spans="1:5" x14ac:dyDescent="0.25">
      <c r="A240" s="66" t="s">
        <v>12</v>
      </c>
      <c r="B240" s="67">
        <f>B3+B26+B41+B146+B220+B229</f>
        <v>22490</v>
      </c>
      <c r="C240" s="12"/>
      <c r="D240" s="67">
        <f>D229+D220+D214+D207+D201+D196+D192+D183+D180+D170+D166+D157+D148+D143+D139+D130+D110+D106+D101+D97+D93+D89+D85+D81+D73+D64+D56+D48+D43+D38+D33+D28+D5</f>
        <v>20902</v>
      </c>
      <c r="E240" s="12"/>
    </row>
    <row r="241" spans="1:4" x14ac:dyDescent="0.25">
      <c r="A241" s="2"/>
      <c r="C241" s="1"/>
    </row>
    <row r="242" spans="1:4" x14ac:dyDescent="0.25">
      <c r="C242" s="1"/>
      <c r="D242" s="86" t="s">
        <v>270</v>
      </c>
    </row>
    <row r="243" spans="1:4" x14ac:dyDescent="0.25">
      <c r="B243" s="74"/>
      <c r="C243" s="1"/>
    </row>
    <row r="244" spans="1:4" x14ac:dyDescent="0.25">
      <c r="C244" s="1"/>
    </row>
    <row r="245" spans="1:4" x14ac:dyDescent="0.25">
      <c r="C245" s="1"/>
    </row>
    <row r="246" spans="1:4" x14ac:dyDescent="0.25">
      <c r="C246" s="1"/>
    </row>
    <row r="247" spans="1:4" x14ac:dyDescent="0.25">
      <c r="C247" s="1"/>
    </row>
    <row r="248" spans="1:4" x14ac:dyDescent="0.25">
      <c r="C248" s="1"/>
    </row>
    <row r="249" spans="1:4" x14ac:dyDescent="0.25">
      <c r="C249" s="1"/>
    </row>
    <row r="250" spans="1:4" x14ac:dyDescent="0.25">
      <c r="C250" s="1"/>
    </row>
    <row r="251" spans="1:4" x14ac:dyDescent="0.25">
      <c r="C251" s="1"/>
    </row>
    <row r="252" spans="1:4" x14ac:dyDescent="0.25">
      <c r="C252" s="1"/>
    </row>
  </sheetData>
  <sortState ref="A6:C21">
    <sortCondition ref="A6"/>
  </sortState>
  <phoneticPr fontId="4" type="noConversion"/>
  <pageMargins left="0.70000000000000007" right="0.70000000000000007" top="0.79000000000000015" bottom="0.79000000000000015" header="0.30000000000000004" footer="0.30000000000000004"/>
  <pageSetup paperSize="9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Jahresvoranschlag</vt:lpstr>
      <vt:lpstr>Verteilung AE UV</vt:lpstr>
      <vt:lpstr>Verteilung HB FVen</vt:lpstr>
      <vt:lpstr>Verteilung HB StVen</vt:lpstr>
      <vt:lpstr>Studierendenanzahl</vt:lpstr>
      <vt:lpstr>LehramtAE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</dc:creator>
  <cp:lastModifiedBy>Walberer Jessica</cp:lastModifiedBy>
  <cp:lastPrinted>2016-03-08T19:32:57Z</cp:lastPrinted>
  <dcterms:created xsi:type="dcterms:W3CDTF">2009-05-29T18:59:52Z</dcterms:created>
  <dcterms:modified xsi:type="dcterms:W3CDTF">2016-03-08T19:34:53Z</dcterms:modified>
</cp:coreProperties>
</file>